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3380" activeTab="3"/>
  </bookViews>
  <sheets>
    <sheet name="SAŽETAK" sheetId="1" r:id="rId1"/>
    <sheet name=" Račun prihoda i rashoda" sheetId="3" r:id="rId2"/>
    <sheet name="Rashodi prema izvorima finan" sheetId="5" r:id="rId3"/>
    <sheet name="POSEBNI DIO" sheetId="7" r:id="rId4"/>
  </sheets>
  <definedNames>
    <definedName name="_xlnm.Print_Area" localSheetId="1">' Račun prihoda i rashoda'!$B$1:$I$37</definedName>
    <definedName name="_xlnm.Print_Area" localSheetId="0">SAŽETAK!$B$1:$I$6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6" i="7" l="1"/>
  <c r="I166" i="7"/>
  <c r="I165" i="7"/>
  <c r="I31" i="7"/>
  <c r="C19" i="1" l="1"/>
  <c r="E19" i="1"/>
  <c r="G24" i="5" l="1"/>
  <c r="G25" i="5"/>
  <c r="G26" i="5"/>
  <c r="G28" i="5"/>
  <c r="G29" i="5"/>
  <c r="G18" i="5"/>
  <c r="C18" i="5"/>
  <c r="H19" i="5"/>
  <c r="H21" i="5"/>
  <c r="H22" i="5"/>
  <c r="H23" i="5"/>
  <c r="H24" i="5"/>
  <c r="H25" i="5"/>
  <c r="H26" i="5"/>
  <c r="H27" i="5"/>
  <c r="H28" i="5"/>
  <c r="H29" i="5"/>
  <c r="H18" i="5"/>
  <c r="F18" i="5"/>
  <c r="H201" i="7"/>
  <c r="I219" i="7"/>
  <c r="I201" i="7"/>
  <c r="I199" i="7"/>
  <c r="I184" i="7"/>
  <c r="I185" i="7"/>
  <c r="I183" i="7"/>
  <c r="I62" i="7"/>
  <c r="I63" i="7"/>
  <c r="I64" i="7"/>
  <c r="I65" i="7"/>
  <c r="I66" i="7"/>
  <c r="I61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9" i="7"/>
  <c r="I30" i="7"/>
  <c r="I12" i="7"/>
  <c r="H66" i="7" l="1"/>
  <c r="H47" i="7"/>
  <c r="H31" i="7"/>
  <c r="G10" i="5" l="1"/>
  <c r="G11" i="5"/>
  <c r="G12" i="5"/>
  <c r="G13" i="5"/>
  <c r="G14" i="5"/>
  <c r="G16" i="5"/>
  <c r="G17" i="5"/>
  <c r="G6" i="5"/>
  <c r="C6" i="5" l="1"/>
  <c r="H7" i="5" l="1"/>
  <c r="H9" i="5"/>
  <c r="H10" i="5"/>
  <c r="H11" i="5"/>
  <c r="H12" i="5"/>
  <c r="H13" i="5"/>
  <c r="H14" i="5"/>
  <c r="H15" i="5"/>
  <c r="H16" i="5"/>
  <c r="H17" i="5"/>
  <c r="H6" i="5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8" i="3"/>
  <c r="K70" i="3"/>
  <c r="K71" i="3"/>
  <c r="K73" i="3"/>
  <c r="K76" i="3"/>
  <c r="K77" i="3"/>
  <c r="K78" i="3"/>
  <c r="K80" i="3"/>
  <c r="K81" i="3"/>
  <c r="K82" i="3"/>
  <c r="K83" i="3"/>
  <c r="K84" i="3"/>
  <c r="K85" i="3"/>
  <c r="K87" i="3"/>
  <c r="K44" i="3"/>
  <c r="L46" i="3"/>
  <c r="L47" i="3"/>
  <c r="L48" i="3"/>
  <c r="L49" i="3"/>
  <c r="L50" i="3"/>
  <c r="L51" i="3"/>
  <c r="L52" i="3"/>
  <c r="L53" i="3"/>
  <c r="L55" i="3"/>
  <c r="L56" i="3"/>
  <c r="L57" i="3"/>
  <c r="L59" i="3"/>
  <c r="L60" i="3"/>
  <c r="L61" i="3"/>
  <c r="L62" i="3"/>
  <c r="L63" i="3"/>
  <c r="L65" i="3"/>
  <c r="L66" i="3"/>
  <c r="L67" i="3"/>
  <c r="L68" i="3"/>
  <c r="L69" i="3"/>
  <c r="L70" i="3"/>
  <c r="L71" i="3"/>
  <c r="L74" i="3"/>
  <c r="L75" i="3"/>
  <c r="L76" i="3"/>
  <c r="L77" i="3"/>
  <c r="L78" i="3"/>
  <c r="L79" i="3"/>
  <c r="L86" i="3"/>
  <c r="L87" i="3"/>
  <c r="L88" i="3"/>
  <c r="L89" i="3"/>
  <c r="L90" i="3"/>
  <c r="L91" i="3"/>
  <c r="L92" i="3"/>
  <c r="K38" i="3"/>
  <c r="K37" i="3"/>
  <c r="K31" i="3"/>
  <c r="K30" i="3"/>
  <c r="K29" i="3"/>
  <c r="K28" i="3"/>
  <c r="K27" i="3"/>
  <c r="K26" i="3"/>
  <c r="K25" i="3"/>
  <c r="K24" i="3"/>
  <c r="K20" i="3"/>
  <c r="K18" i="3"/>
  <c r="K16" i="3"/>
  <c r="K15" i="3"/>
  <c r="K12" i="3"/>
  <c r="L38" i="3"/>
  <c r="L37" i="3"/>
  <c r="L31" i="3"/>
  <c r="L30" i="3"/>
  <c r="L29" i="3"/>
  <c r="L28" i="3"/>
  <c r="L27" i="3"/>
  <c r="L26" i="3"/>
  <c r="L25" i="3"/>
  <c r="L24" i="3"/>
  <c r="L22" i="3"/>
  <c r="L21" i="3"/>
  <c r="L20" i="3"/>
  <c r="L19" i="3"/>
  <c r="L17" i="3"/>
  <c r="L16" i="3"/>
  <c r="L11" i="3"/>
  <c r="L10" i="3"/>
  <c r="K10" i="3"/>
  <c r="J45" i="3"/>
  <c r="J44" i="3" s="1"/>
  <c r="E18" i="5" l="1"/>
  <c r="G201" i="7"/>
  <c r="G186" i="7"/>
  <c r="G217" i="7" l="1"/>
  <c r="H217" i="7"/>
  <c r="F210" i="7"/>
  <c r="H186" i="7"/>
  <c r="I134" i="7"/>
  <c r="I131" i="7"/>
  <c r="I123" i="7"/>
  <c r="H134" i="7"/>
  <c r="I86" i="7"/>
  <c r="I84" i="7"/>
  <c r="H89" i="7"/>
  <c r="H219" i="7"/>
  <c r="J40" i="3"/>
  <c r="L40" i="3" l="1"/>
  <c r="G11" i="3"/>
  <c r="K11" i="3" s="1"/>
  <c r="G47" i="7"/>
  <c r="G210" i="7" l="1"/>
  <c r="G219" i="7" s="1"/>
  <c r="G134" i="7"/>
  <c r="G117" i="7"/>
  <c r="G110" i="7"/>
  <c r="G89" i="7"/>
  <c r="I89" i="7" s="1"/>
  <c r="D15" i="1" l="1"/>
  <c r="I45" i="3"/>
  <c r="L45" i="3" s="1"/>
  <c r="I58" i="3"/>
  <c r="L58" i="3" s="1"/>
  <c r="I64" i="3"/>
  <c r="L64" i="3" s="1"/>
  <c r="I73" i="3"/>
  <c r="L73" i="3" s="1"/>
  <c r="I85" i="3"/>
  <c r="L85" i="3" s="1"/>
  <c r="I54" i="3"/>
  <c r="L54" i="3" s="1"/>
  <c r="I18" i="3"/>
  <c r="L18" i="3" s="1"/>
  <c r="I15" i="3"/>
  <c r="L15" i="3" s="1"/>
  <c r="E6" i="5"/>
  <c r="F110" i="7"/>
  <c r="F89" i="7"/>
  <c r="F31" i="7"/>
  <c r="G31" i="7"/>
  <c r="I12" i="3" l="1"/>
  <c r="L12" i="3" s="1"/>
  <c r="I84" i="3"/>
  <c r="G40" i="3"/>
  <c r="K40" i="3" s="1"/>
  <c r="L84" i="3" l="1"/>
  <c r="I83" i="3"/>
  <c r="H58" i="3"/>
  <c r="H64" i="3"/>
  <c r="H73" i="3"/>
  <c r="L83" i="3" l="1"/>
  <c r="I44" i="3"/>
  <c r="L44" i="3" s="1"/>
  <c r="F201" i="7"/>
  <c r="F193" i="7"/>
  <c r="F186" i="7"/>
  <c r="D6" i="5"/>
  <c r="D18" i="5" l="1"/>
  <c r="F134" i="7" l="1"/>
  <c r="F117" i="7"/>
  <c r="G97" i="7"/>
  <c r="F97" i="7"/>
  <c r="G66" i="7" l="1"/>
  <c r="F66" i="7"/>
  <c r="F219" i="7" s="1"/>
</calcChain>
</file>

<file path=xl/sharedStrings.xml><?xml version="1.0" encoding="utf-8"?>
<sst xmlns="http://schemas.openxmlformats.org/spreadsheetml/2006/main" count="445" uniqueCount="214">
  <si>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</si>
  <si>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</si>
  <si>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</si>
  <si>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</si>
  <si>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</si>
  <si>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</si>
  <si>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</si>
  <si>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</si>
  <si>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</si>
  <si>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</si>
  <si>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 xml:space="preserve"> Prihodi od prodaje proizvoda i robe te pruženih usluga i prihodi od donacija</t>
  </si>
  <si>
    <t>11 Opći prihodi i primici</t>
  </si>
  <si>
    <t>Prihodi od prodaje nefinancijske imovine</t>
  </si>
  <si>
    <t>Prihodi od prodaje proizvedene dugotrajne imovine</t>
  </si>
  <si>
    <t>INDEKS</t>
  </si>
  <si>
    <t>Pomoći od inozemnih vlada</t>
  </si>
  <si>
    <t>Tekuće pomoći od inozemnih vlada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</si>
  <si>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</si>
  <si>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</si>
  <si>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</si>
  <si>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</si>
  <si>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</si>
  <si>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</si>
  <si>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</si>
  <si>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</si>
  <si>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</si>
  <si>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</si>
  <si>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</si>
  <si>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 xml:space="preserve">UKUPNO PRIHODI </t>
  </si>
  <si>
    <t>UKUPNO RASHODI</t>
  </si>
  <si>
    <t>UKUPNO PRIHODI</t>
  </si>
  <si>
    <t>INDEKS**</t>
  </si>
  <si>
    <t>SAŽETAK  RAČUNA PRIHODA I RASHODA I RAČUNA FINANCIRANJA</t>
  </si>
  <si>
    <t xml:space="preserve"> RAČUN PRIHODA I RASHODA </t>
  </si>
  <si>
    <t>IZVJEŠTAJ PO PROGRAMSKOJ KLASIFIKACIJI</t>
  </si>
  <si>
    <t>19 Predfinanciranje iz Županije</t>
  </si>
  <si>
    <t xml:space="preserve">31 Vlastiti prihodi </t>
  </si>
  <si>
    <t>41 Prihodi za vlastite namjene</t>
  </si>
  <si>
    <t>51 Državni proračun</t>
  </si>
  <si>
    <t>53 Proračun JLS</t>
  </si>
  <si>
    <t>54 Pomoći iz inozemstva</t>
  </si>
  <si>
    <t>61 Tekuće donacije - korisnici</t>
  </si>
  <si>
    <t>42 Višak/manjak prihoda - korisnici</t>
  </si>
  <si>
    <t>19 Prefinanciranje iz ŽP</t>
  </si>
  <si>
    <t>45 F.P. i dod.udio u por. na dohodak</t>
  </si>
  <si>
    <t>Program 2202</t>
  </si>
  <si>
    <t>Osnovno školstvo-standard</t>
  </si>
  <si>
    <t>A2202-01</t>
  </si>
  <si>
    <t>Djelatnost osnovnih škola</t>
  </si>
  <si>
    <t>Funkcija: 0912 Osnovno obrazovanje</t>
  </si>
  <si>
    <t>Izvor financiranja 45: F.P i dod. udio u por. na dohodak</t>
  </si>
  <si>
    <t>Račun rashoda/ izdatka</t>
  </si>
  <si>
    <t>Naziv računa</t>
  </si>
  <si>
    <t>Indeks (6=5/4*100)</t>
  </si>
  <si>
    <t>Stručno usavršavanje zaposlenika</t>
  </si>
  <si>
    <t>Uredski materijal i ostali mat. rashodi</t>
  </si>
  <si>
    <t>Materijal i sirovine</t>
  </si>
  <si>
    <t>El. energija</t>
  </si>
  <si>
    <t>Motorni benzin i dizel gorivo</t>
  </si>
  <si>
    <t>Materijal i dijelovi za tekuće i inv. održavanje</t>
  </si>
  <si>
    <t>Usluge telefona, pošte i prijevoza</t>
  </si>
  <si>
    <t>Usluge tekućeg i inv. održavanja</t>
  </si>
  <si>
    <t>Komunalne usluge</t>
  </si>
  <si>
    <t>Prijevoz učenika osnovnih škola</t>
  </si>
  <si>
    <t>Ostale zakupnine i najamnine</t>
  </si>
  <si>
    <t>Zdravstvene i veterinarske usluge</t>
  </si>
  <si>
    <t>Računalne usluge</t>
  </si>
  <si>
    <t>Premije osiguranja</t>
  </si>
  <si>
    <t>Reprezentacija</t>
  </si>
  <si>
    <t>Članarine</t>
  </si>
  <si>
    <t>Ostali nespomenuti rashodi poslovanja</t>
  </si>
  <si>
    <t>Ukupno:</t>
  </si>
  <si>
    <t>T2202-03</t>
  </si>
  <si>
    <t>Hitne intervencije u osnovnim školama</t>
  </si>
  <si>
    <t>Izvor financiranja 45: F.B. i dod. udio u por. Na dohodak</t>
  </si>
  <si>
    <t>Usluge tekućeg i investicijskog održavanja</t>
  </si>
  <si>
    <t>Intelektualne usluge</t>
  </si>
  <si>
    <t>Uredska oprema i namještaj</t>
  </si>
  <si>
    <t>A2202-04</t>
  </si>
  <si>
    <t>Administracija i upravljanje</t>
  </si>
  <si>
    <t>Izvor financiranja 51:Državni proračun</t>
  </si>
  <si>
    <t>Ostali rashodi za zaposlene</t>
  </si>
  <si>
    <t>Doprinosi za OZO</t>
  </si>
  <si>
    <t>Prijevoz na posao i s posla</t>
  </si>
  <si>
    <t>Novčana nak.posl.zbog nezapošlj.osoba s inval.</t>
  </si>
  <si>
    <t>Program 2203</t>
  </si>
  <si>
    <t>Osnovno školstvo-iznad standarda</t>
  </si>
  <si>
    <t>A2203-01</t>
  </si>
  <si>
    <t>Javne potrebe u prosvjeti-korisnici</t>
  </si>
  <si>
    <t>Izvor financiranja 11: Opći prihodi i primici</t>
  </si>
  <si>
    <t>Ostali nespomenuti rashodi</t>
  </si>
  <si>
    <t>A2203-04</t>
  </si>
  <si>
    <t>Podizanje kvalitete i standarda u školstvu</t>
  </si>
  <si>
    <t>Plaće po sudskim presudama</t>
  </si>
  <si>
    <t>Troškovi sudskih postupaka</t>
  </si>
  <si>
    <t>Knjige</t>
  </si>
  <si>
    <t>Izvor financiranja 41:Prihodi za posebne namjene</t>
  </si>
  <si>
    <t>Izvor financiranja 31:Vlastiti prihodi</t>
  </si>
  <si>
    <t>Materijal I dijelovi za tekuće i inv. održavanje</t>
  </si>
  <si>
    <t>Uređaji, strojevi i oprema za ostale namjene</t>
  </si>
  <si>
    <t>Izvor financiranja 53:Proračun JLS</t>
  </si>
  <si>
    <t>Dodatna ulaganja na građ.objektima</t>
  </si>
  <si>
    <t>Izvor financiranja 42: Višak prihoda</t>
  </si>
  <si>
    <t>Uredski materijal i ostali mat.rashodi</t>
  </si>
  <si>
    <t>Usluge tekućeg i inv.održavanja</t>
  </si>
  <si>
    <t>Ugovori o djelu</t>
  </si>
  <si>
    <t>Izvor financiranja 61: Tekuće donacije - korisnici</t>
  </si>
  <si>
    <t>A2203-27</t>
  </si>
  <si>
    <t>Udžbenici</t>
  </si>
  <si>
    <t>Funkcija: 0960 Dodatne usluge u obrazovanju</t>
  </si>
  <si>
    <t>Izvor financiranja 51: Državni proračun</t>
  </si>
  <si>
    <t>A2203-33</t>
  </si>
  <si>
    <t>Prehrana za učenike</t>
  </si>
  <si>
    <t>A2203-34</t>
  </si>
  <si>
    <t>Zalihe menstrualnih higijenskih potrepština</t>
  </si>
  <si>
    <t>Materijal za hig. potrebe i njegu</t>
  </si>
  <si>
    <t>Doprinosi na plaće</t>
  </si>
  <si>
    <t>Program 4306</t>
  </si>
  <si>
    <t>Nacionalni EU projekti</t>
  </si>
  <si>
    <t>T4306-03</t>
  </si>
  <si>
    <t>Inkluzija - korak bliže društvu bez prepreka</t>
  </si>
  <si>
    <t xml:space="preserve">Plaće za redovan rad </t>
  </si>
  <si>
    <t xml:space="preserve">Ostali rashodi za zaposlene </t>
  </si>
  <si>
    <t xml:space="preserve">Doprinosi na plaće </t>
  </si>
  <si>
    <t>Izvor financiranja 19: Predfinanciranje iz ŽP</t>
  </si>
  <si>
    <t>Izvor financiranja 54: Pomoći iz inozemstva</t>
  </si>
  <si>
    <t>SVEUKUPNO</t>
  </si>
  <si>
    <t>Funkcija:0912 Osnovno obrazovanje</t>
  </si>
  <si>
    <t>Račun rashoda/izdataka</t>
  </si>
  <si>
    <t>Namirnice</t>
  </si>
  <si>
    <t>Izvorni plan 2024.</t>
  </si>
  <si>
    <t>Tekući plan 2024.</t>
  </si>
  <si>
    <t>Izvršenje 1.-6.2024.</t>
  </si>
  <si>
    <t>Izvorni plan 2024..</t>
  </si>
  <si>
    <t>Materijal i dijelovi za tekuće i investicijsko održavanje</t>
  </si>
  <si>
    <t>Ostale računalne usluge</t>
  </si>
  <si>
    <t>Uredski namještaj</t>
  </si>
  <si>
    <t>Ostala uredska oprema</t>
  </si>
  <si>
    <t>IZVORNI PLAN 2024.</t>
  </si>
  <si>
    <t>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</si>
  <si>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</si>
  <si>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</si>
  <si>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</si>
  <si>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</si>
  <si>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</si>
  <si>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</si>
  <si>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</si>
  <si>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usluga-OŠ</t>
  </si>
  <si>
    <t>Donacije</t>
  </si>
  <si>
    <t>Tekuće donacije od neprofitnih organizacija-OŠ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</si>
  <si>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</si>
  <si>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</si>
  <si>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</si>
  <si>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</si>
  <si>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SVEUKUPNO PRIHODI + VIŠAK PRIHODA</t>
  </si>
  <si>
    <t>Vlastiti izvori</t>
  </si>
  <si>
    <t>Višak prihoda</t>
  </si>
  <si>
    <t>Plaće za zaposlene</t>
  </si>
  <si>
    <t>Doprinosi za mirovinsko osiguranje</t>
  </si>
  <si>
    <t>Doprinosi za obvezno mirovinsko osiguranje</t>
  </si>
  <si>
    <t>Naknade za prijevoz, za rad na terenu i odvojeni život</t>
  </si>
  <si>
    <t>Rashodi za materijal i energiju</t>
  </si>
  <si>
    <t>Uredski materijal i ostali materijalni rashodi</t>
  </si>
  <si>
    <t>Energija</t>
  </si>
  <si>
    <t>Rashodi za usluge</t>
  </si>
  <si>
    <t>Zakupnine i najamnine</t>
  </si>
  <si>
    <t>Ostale usluge</t>
  </si>
  <si>
    <t>Članarine i norme</t>
  </si>
  <si>
    <t>Pristojbe i naknade</t>
  </si>
  <si>
    <t>Tekuće donacije</t>
  </si>
  <si>
    <t>Tekuće donacije u naravi</t>
  </si>
  <si>
    <t>Građevinski objekti</t>
  </si>
  <si>
    <t>Postrojenja i oprema</t>
  </si>
  <si>
    <t>Knjige, umjetnička djela i ostale izložbene vrijednosti</t>
  </si>
  <si>
    <t>Rashodi za dodatna ulaganja na nefinancijskoj imovini</t>
  </si>
  <si>
    <t>Dodatna ulaganja na građevinskim objektima</t>
  </si>
  <si>
    <t>TEKUĆI PLAN 2024.</t>
  </si>
  <si>
    <t>OSTVARENJE/IZVRŠENJE 
1.-6.2024.</t>
  </si>
  <si>
    <t>OSTVARENJE/IZVRŠENJE 
1.-6.2023.</t>
  </si>
  <si>
    <t xml:space="preserve">OSTVARENJE/IZVRŠENJE 
1.-6.2023. </t>
  </si>
  <si>
    <t xml:space="preserve">I. OPĆI DIO  </t>
  </si>
  <si>
    <t>A. RAČUN PRIHODA I RASHODA</t>
  </si>
  <si>
    <t xml:space="preserve">PRIHODI I RASHODI </t>
  </si>
  <si>
    <t>6 Prihodi poslovanja</t>
  </si>
  <si>
    <t>7 Prihodi od prodaje nefinancijske imovine</t>
  </si>
  <si>
    <t xml:space="preserve"> PRIHODI UKUPNO</t>
  </si>
  <si>
    <t>3 Rashodi poslovanja</t>
  </si>
  <si>
    <t>4 Rashodi za nabavu nefinancijske imovine</t>
  </si>
  <si>
    <t>Razlika - višak/manjak</t>
  </si>
  <si>
    <t>B. RAČUN FINANCIRANJA</t>
  </si>
  <si>
    <t>Oznaka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</si>
  <si>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</si>
  <si>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</si>
  <si>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</si>
  <si>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</si>
  <si>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 iz prethodnih godina</t>
  </si>
  <si>
    <t>Višak/manjak+neto financiranje+raspoloživa sredstva iz prethodnih godina</t>
  </si>
  <si>
    <t>Ostvarenje/Izvršenje 1.-6.2023.</t>
  </si>
  <si>
    <t>9 Preneseni višak prethodne godine</t>
  </si>
  <si>
    <t>Ostvarenje/Izvršenje 1.-6.2024.</t>
  </si>
  <si>
    <t>Ostvarenje/izvršenje 1.-6.2023.</t>
  </si>
  <si>
    <t>POLUGODIŠNJI IZVJEŠTAJ O IZVRŠENJU FINANCIJSKOG PLANA ZA 2024. GODINU OSNOVNE ŠKOLE NIKOLE TESLE</t>
  </si>
  <si>
    <t>Službena , radna i zaštitna odjeća i obuća</t>
  </si>
  <si>
    <t>Izvor financiranja 12:  Višak/manjak prihoda-ZŽ</t>
  </si>
  <si>
    <t>Račun rashoda/izdatka</t>
  </si>
  <si>
    <t>Izvorni plan 2024</t>
  </si>
  <si>
    <t>Tekući plan 2024</t>
  </si>
  <si>
    <t>Indeks (6/5*100)</t>
  </si>
  <si>
    <t>Izvor financiranja 12: Višak/manjak prihoda-ZŽ</t>
  </si>
  <si>
    <t>Službena,radna i zaštitna odjeća i obuća</t>
  </si>
  <si>
    <t>Ostali nenavedeni rashodi za zaposlene</t>
  </si>
  <si>
    <t>12 Višak/manjak prihoda - ZŽ</t>
  </si>
  <si>
    <t>Izvor financiranja 12: Višak/manjak prihoda - ZŽ</t>
  </si>
  <si>
    <t>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</si>
</sst>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3" fillId="0" borderId="0" applyFont="0" applyFill="0" applyBorder="0" applyAlignment="0" applyProtection="0"/>
  </cellStyleXfs>
  <cellXfs count="266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2" fillId="0" borderId="0" xfId="0" applyFont="1"/>
    <xf numFmtId="0" fontId="14" fillId="0" borderId="0" xfId="0" applyFont="1"/>
    <xf numFmtId="0" fontId="12" fillId="4" borderId="0" xfId="0" applyFont="1" applyFill="1" applyAlignment="1">
      <alignment horizontal="left"/>
    </xf>
    <xf numFmtId="0" fontId="14" fillId="4" borderId="0" xfId="0" applyFont="1" applyFill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vertical="center"/>
    </xf>
    <xf numFmtId="164" fontId="17" fillId="0" borderId="3" xfId="0" applyNumberFormat="1" applyFont="1" applyBorder="1" applyAlignment="1">
      <alignment vertical="center"/>
    </xf>
    <xf numFmtId="164" fontId="17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164" fontId="18" fillId="0" borderId="3" xfId="0" applyNumberFormat="1" applyFont="1" applyBorder="1"/>
    <xf numFmtId="164" fontId="18" fillId="0" borderId="3" xfId="0" applyNumberFormat="1" applyFont="1" applyBorder="1" applyAlignment="1">
      <alignment horizontal="right"/>
    </xf>
    <xf numFmtId="2" fontId="18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horizontal="left"/>
    </xf>
    <xf numFmtId="164" fontId="19" fillId="0" borderId="3" xfId="0" applyNumberFormat="1" applyFont="1" applyBorder="1"/>
    <xf numFmtId="164" fontId="19" fillId="0" borderId="3" xfId="0" applyNumberFormat="1" applyFont="1" applyBorder="1" applyAlignment="1">
      <alignment horizontal="right"/>
    </xf>
    <xf numFmtId="2" fontId="19" fillId="0" borderId="3" xfId="0" applyNumberFormat="1" applyFont="1" applyBorder="1" applyAlignment="1">
      <alignment horizontal="right"/>
    </xf>
    <xf numFmtId="0" fontId="20" fillId="5" borderId="6" xfId="0" applyFont="1" applyFill="1" applyBorder="1" applyAlignment="1">
      <alignment horizontal="left"/>
    </xf>
    <xf numFmtId="0" fontId="20" fillId="5" borderId="6" xfId="0" applyFont="1" applyFill="1" applyBorder="1"/>
    <xf numFmtId="0" fontId="19" fillId="5" borderId="6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164" fontId="17" fillId="0" borderId="3" xfId="0" applyNumberFormat="1" applyFont="1" applyBorder="1" applyAlignment="1">
      <alignment horizontal="right" vertical="center" wrapText="1"/>
    </xf>
    <xf numFmtId="2" fontId="17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wrapText="1"/>
    </xf>
    <xf numFmtId="164" fontId="18" fillId="0" borderId="3" xfId="0" applyNumberFormat="1" applyFont="1" applyBorder="1" applyAlignment="1">
      <alignment wrapText="1"/>
    </xf>
    <xf numFmtId="0" fontId="19" fillId="0" borderId="3" xfId="0" applyFont="1" applyBorder="1"/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/>
    </xf>
    <xf numFmtId="0" fontId="12" fillId="2" borderId="0" xfId="0" applyFont="1" applyFill="1"/>
    <xf numFmtId="0" fontId="0" fillId="2" borderId="0" xfId="0" applyFill="1"/>
    <xf numFmtId="0" fontId="12" fillId="4" borderId="10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0" fillId="4" borderId="0" xfId="0" applyFill="1"/>
    <xf numFmtId="0" fontId="19" fillId="5" borderId="6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7" fillId="0" borderId="3" xfId="0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/>
    <xf numFmtId="164" fontId="17" fillId="0" borderId="3" xfId="0" applyNumberFormat="1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left" vertical="center" wrapText="1"/>
    </xf>
    <xf numFmtId="0" fontId="18" fillId="6" borderId="0" xfId="0" applyFont="1" applyFill="1"/>
    <xf numFmtId="0" fontId="19" fillId="6" borderId="0" xfId="0" applyFont="1" applyFill="1"/>
    <xf numFmtId="0" fontId="19" fillId="6" borderId="0" xfId="0" applyFont="1" applyFill="1" applyAlignment="1">
      <alignment horizontal="center"/>
    </xf>
    <xf numFmtId="0" fontId="16" fillId="6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/>
    </xf>
    <xf numFmtId="0" fontId="18" fillId="6" borderId="3" xfId="0" applyFont="1" applyFill="1" applyBorder="1" applyAlignment="1">
      <alignment wrapText="1"/>
    </xf>
    <xf numFmtId="164" fontId="18" fillId="6" borderId="3" xfId="0" applyNumberFormat="1" applyFont="1" applyFill="1" applyBorder="1" applyAlignment="1">
      <alignment wrapText="1"/>
    </xf>
    <xf numFmtId="164" fontId="18" fillId="6" borderId="3" xfId="0" applyNumberFormat="1" applyFont="1" applyFill="1" applyBorder="1"/>
    <xf numFmtId="164" fontId="17" fillId="6" borderId="3" xfId="0" applyNumberFormat="1" applyFont="1" applyFill="1" applyBorder="1"/>
    <xf numFmtId="2" fontId="18" fillId="6" borderId="3" xfId="0" applyNumberFormat="1" applyFont="1" applyFill="1" applyBorder="1" applyAlignment="1">
      <alignment horizontal="right"/>
    </xf>
    <xf numFmtId="0" fontId="19" fillId="6" borderId="3" xfId="0" applyFont="1" applyFill="1" applyBorder="1" applyAlignment="1">
      <alignment horizontal="left"/>
    </xf>
    <xf numFmtId="0" fontId="19" fillId="6" borderId="3" xfId="0" applyFont="1" applyFill="1" applyBorder="1"/>
    <xf numFmtId="164" fontId="19" fillId="6" borderId="3" xfId="0" applyNumberFormat="1" applyFont="1" applyFill="1" applyBorder="1"/>
    <xf numFmtId="164" fontId="16" fillId="6" borderId="3" xfId="0" applyNumberFormat="1" applyFont="1" applyFill="1" applyBorder="1"/>
    <xf numFmtId="2" fontId="19" fillId="6" borderId="3" xfId="0" applyNumberFormat="1" applyFont="1" applyFill="1" applyBorder="1" applyAlignment="1">
      <alignment horizontal="right"/>
    </xf>
    <xf numFmtId="0" fontId="23" fillId="5" borderId="0" xfId="0" applyFont="1" applyFill="1"/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/>
    <xf numFmtId="0" fontId="20" fillId="5" borderId="0" xfId="0" applyFont="1" applyFill="1"/>
    <xf numFmtId="0" fontId="20" fillId="5" borderId="0" xfId="0" applyFont="1" applyFill="1" applyAlignment="1">
      <alignment horizontal="center"/>
    </xf>
    <xf numFmtId="0" fontId="24" fillId="0" borderId="0" xfId="0" applyFont="1"/>
    <xf numFmtId="164" fontId="18" fillId="0" borderId="3" xfId="2" applyNumberFormat="1" applyFont="1" applyBorder="1" applyAlignment="1">
      <alignment wrapText="1"/>
    </xf>
    <xf numFmtId="164" fontId="18" fillId="0" borderId="3" xfId="2" applyNumberFormat="1" applyFont="1" applyBorder="1"/>
    <xf numFmtId="164" fontId="19" fillId="0" borderId="3" xfId="2" applyNumberFormat="1" applyFont="1" applyBorder="1"/>
    <xf numFmtId="0" fontId="25" fillId="7" borderId="12" xfId="0" applyFont="1" applyFill="1" applyBorder="1"/>
    <xf numFmtId="4" fontId="25" fillId="7" borderId="12" xfId="0" applyNumberFormat="1" applyFont="1" applyFill="1" applyBorder="1"/>
    <xf numFmtId="164" fontId="25" fillId="7" borderId="12" xfId="0" applyNumberFormat="1" applyFont="1" applyFill="1" applyBorder="1"/>
    <xf numFmtId="0" fontId="12" fillId="0" borderId="0" xfId="0" applyFont="1" applyAlignment="1">
      <alignment wrapText="1"/>
    </xf>
    <xf numFmtId="0" fontId="26" fillId="0" borderId="3" xfId="0" applyFont="1" applyBorder="1"/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164" fontId="14" fillId="0" borderId="3" xfId="0" applyNumberFormat="1" applyFont="1" applyBorder="1"/>
    <xf numFmtId="164" fontId="26" fillId="0" borderId="3" xfId="0" applyNumberFormat="1" applyFont="1" applyBorder="1"/>
    <xf numFmtId="164" fontId="1" fillId="0" borderId="3" xfId="0" applyNumberFormat="1" applyFont="1" applyBorder="1"/>
    <xf numFmtId="164" fontId="19" fillId="0" borderId="3" xfId="0" applyNumberFormat="1" applyFont="1" applyBorder="1" applyAlignment="1">
      <alignment wrapText="1"/>
    </xf>
    <xf numFmtId="164" fontId="0" fillId="0" borderId="0" xfId="0" applyNumberFormat="1"/>
    <xf numFmtId="164" fontId="27" fillId="2" borderId="3" xfId="0" applyNumberFormat="1" applyFont="1" applyFill="1" applyBorder="1" applyAlignment="1">
      <alignment horizontal="right"/>
    </xf>
    <xf numFmtId="164" fontId="0" fillId="0" borderId="3" xfId="0" applyNumberFormat="1" applyFont="1" applyBorder="1"/>
    <xf numFmtId="164" fontId="27" fillId="2" borderId="3" xfId="0" applyNumberFormat="1" applyFont="1" applyFill="1" applyBorder="1" applyAlignment="1" applyProtection="1">
      <alignment horizontal="right" wrapText="1"/>
    </xf>
    <xf numFmtId="164" fontId="17" fillId="2" borderId="3" xfId="0" applyNumberFormat="1" applyFont="1" applyFill="1" applyBorder="1" applyAlignment="1" applyProtection="1">
      <alignment horizontal="left" vertical="center" wrapText="1"/>
    </xf>
    <xf numFmtId="164" fontId="17" fillId="2" borderId="3" xfId="0" quotePrefix="1" applyNumberFormat="1" applyFont="1" applyFill="1" applyBorder="1" applyAlignment="1">
      <alignment horizontal="left" vertical="center" wrapText="1"/>
    </xf>
    <xf numFmtId="164" fontId="17" fillId="2" borderId="3" xfId="0" applyNumberFormat="1" applyFont="1" applyFill="1" applyBorder="1" applyAlignment="1">
      <alignment horizontal="left" vertical="center"/>
    </xf>
    <xf numFmtId="164" fontId="17" fillId="2" borderId="3" xfId="0" applyNumberFormat="1" applyFont="1" applyFill="1" applyBorder="1" applyAlignment="1" applyProtection="1">
      <alignment vertical="center" wrapText="1"/>
    </xf>
    <xf numFmtId="164" fontId="17" fillId="2" borderId="3" xfId="0" quotePrefix="1" applyNumberFormat="1" applyFont="1" applyFill="1" applyBorder="1" applyAlignment="1">
      <alignment vertical="center" wrapText="1"/>
    </xf>
    <xf numFmtId="164" fontId="17" fillId="2" borderId="3" xfId="0" applyNumberFormat="1" applyFont="1" applyFill="1" applyBorder="1" applyAlignment="1">
      <alignment vertical="center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164" fontId="4" fillId="2" borderId="3" xfId="0" applyNumberFormat="1" applyFont="1" applyFill="1" applyBorder="1" applyAlignment="1">
      <alignment horizontal="right"/>
    </xf>
    <xf numFmtId="164" fontId="12" fillId="0" borderId="3" xfId="0" applyNumberFormat="1" applyFont="1" applyBorder="1"/>
    <xf numFmtId="2" fontId="12" fillId="0" borderId="3" xfId="0" applyNumberFormat="1" applyFont="1" applyBorder="1"/>
    <xf numFmtId="164" fontId="4" fillId="2" borderId="3" xfId="0" applyNumberFormat="1" applyFont="1" applyFill="1" applyBorder="1" applyAlignment="1"/>
    <xf numFmtId="2" fontId="30" fillId="0" borderId="3" xfId="0" applyNumberFormat="1" applyFont="1" applyBorder="1"/>
    <xf numFmtId="0" fontId="29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right"/>
    </xf>
    <xf numFmtId="164" fontId="30" fillId="0" borderId="3" xfId="0" applyNumberFormat="1" applyFont="1" applyBorder="1"/>
    <xf numFmtId="0" fontId="29" fillId="2" borderId="3" xfId="0" quotePrefix="1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3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164" fontId="29" fillId="2" borderId="3" xfId="0" applyNumberFormat="1" applyFont="1" applyFill="1" applyBorder="1" applyAlignment="1" applyProtection="1">
      <alignment vertical="center" wrapText="1"/>
    </xf>
    <xf numFmtId="0" fontId="6" fillId="2" borderId="1" xfId="0" quotePrefix="1" applyFont="1" applyFill="1" applyBorder="1" applyAlignment="1">
      <alignment horizontal="left" vertical="center"/>
    </xf>
    <xf numFmtId="0" fontId="6" fillId="2" borderId="2" xfId="0" quotePrefix="1" applyFont="1" applyFill="1" applyBorder="1" applyAlignment="1">
      <alignment horizontal="left" vertical="center"/>
    </xf>
    <xf numFmtId="0" fontId="6" fillId="2" borderId="4" xfId="0" quotePrefix="1" applyFont="1" applyFill="1" applyBorder="1" applyAlignment="1">
      <alignment horizontal="left" vertical="center"/>
    </xf>
    <xf numFmtId="0" fontId="12" fillId="0" borderId="3" xfId="0" applyFont="1" applyBorder="1" applyAlignment="1">
      <alignment vertical="top" wrapText="1"/>
    </xf>
    <xf numFmtId="0" fontId="29" fillId="2" borderId="3" xfId="0" applyFont="1" applyFill="1" applyBorder="1" applyAlignment="1">
      <alignment horizontal="left" vertical="center"/>
    </xf>
    <xf numFmtId="0" fontId="29" fillId="2" borderId="3" xfId="0" applyNumberFormat="1" applyFont="1" applyFill="1" applyBorder="1" applyAlignment="1" applyProtection="1">
      <alignment horizontal="left" vertical="center"/>
    </xf>
    <xf numFmtId="0" fontId="12" fillId="0" borderId="3" xfId="0" applyFont="1" applyBorder="1"/>
    <xf numFmtId="0" fontId="29" fillId="2" borderId="3" xfId="0" applyNumberFormat="1" applyFont="1" applyFill="1" applyBorder="1" applyAlignment="1" applyProtection="1">
      <alignment vertical="center" wrapText="1"/>
    </xf>
    <xf numFmtId="0" fontId="30" fillId="0" borderId="3" xfId="0" applyFont="1" applyBorder="1" applyAlignment="1">
      <alignment vertical="top" wrapText="1"/>
    </xf>
    <xf numFmtId="0" fontId="32" fillId="0" borderId="3" xfId="0" applyFont="1" applyBorder="1"/>
    <xf numFmtId="0" fontId="9" fillId="0" borderId="3" xfId="0" applyFont="1" applyBorder="1" applyAlignment="1">
      <alignment vertical="top" wrapText="1"/>
    </xf>
    <xf numFmtId="164" fontId="30" fillId="0" borderId="3" xfId="0" applyNumberFormat="1" applyFont="1" applyBorder="1" applyAlignment="1">
      <alignment vertical="top" wrapText="1"/>
    </xf>
    <xf numFmtId="0" fontId="30" fillId="0" borderId="3" xfId="0" applyFont="1" applyBorder="1"/>
    <xf numFmtId="0" fontId="9" fillId="0" borderId="3" xfId="0" applyFont="1" applyBorder="1"/>
    <xf numFmtId="0" fontId="9" fillId="0" borderId="0" xfId="0" applyFont="1"/>
    <xf numFmtId="164" fontId="12" fillId="7" borderId="3" xfId="0" applyNumberFormat="1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4" fillId="0" borderId="11" xfId="0" applyFont="1" applyBorder="1" applyAlignment="1">
      <alignment horizontal="left" wrapText="1"/>
    </xf>
    <xf numFmtId="4" fontId="34" fillId="0" borderId="0" xfId="0" applyNumberFormat="1" applyFont="1" applyAlignment="1">
      <alignment horizontal="left" indent="1"/>
    </xf>
    <xf numFmtId="0" fontId="35" fillId="0" borderId="11" xfId="0" applyFont="1" applyBorder="1" applyAlignment="1">
      <alignment horizontal="left" wrapText="1"/>
    </xf>
    <xf numFmtId="0" fontId="38" fillId="8" borderId="3" xfId="0" applyFont="1" applyFill="1" applyBorder="1" applyAlignment="1">
      <alignment horizontal="left" wrapText="1"/>
    </xf>
    <xf numFmtId="0" fontId="22" fillId="8" borderId="3" xfId="0" applyFont="1" applyFill="1" applyBorder="1" applyAlignment="1">
      <alignment horizontal="left" wrapText="1"/>
    </xf>
    <xf numFmtId="0" fontId="34" fillId="0" borderId="0" xfId="0" applyFont="1" applyAlignment="1">
      <alignment horizontal="left"/>
    </xf>
    <xf numFmtId="0" fontId="0" fillId="0" borderId="0" xfId="0" applyAlignment="1"/>
    <xf numFmtId="4" fontId="37" fillId="8" borderId="0" xfId="0" applyNumberFormat="1" applyFont="1" applyFill="1" applyBorder="1" applyAlignment="1">
      <alignment horizontal="right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8" fillId="8" borderId="18" xfId="0" applyFont="1" applyFill="1" applyBorder="1" applyAlignment="1">
      <alignment horizontal="left" wrapText="1"/>
    </xf>
    <xf numFmtId="0" fontId="38" fillId="8" borderId="22" xfId="0" applyFont="1" applyFill="1" applyBorder="1" applyAlignment="1">
      <alignment horizontal="left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4" fontId="22" fillId="8" borderId="27" xfId="0" applyNumberFormat="1" applyFont="1" applyFill="1" applyBorder="1" applyAlignment="1">
      <alignment horizontal="right"/>
    </xf>
    <xf numFmtId="0" fontId="36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left"/>
    </xf>
    <xf numFmtId="0" fontId="38" fillId="8" borderId="9" xfId="0" applyFont="1" applyFill="1" applyBorder="1" applyAlignment="1">
      <alignment horizontal="left" wrapText="1"/>
    </xf>
    <xf numFmtId="0" fontId="40" fillId="0" borderId="3" xfId="0" applyFont="1" applyBorder="1" applyAlignment="1">
      <alignment horizontal="left" wrapText="1"/>
    </xf>
    <xf numFmtId="164" fontId="38" fillId="8" borderId="17" xfId="0" applyNumberFormat="1" applyFont="1" applyFill="1" applyBorder="1" applyAlignment="1">
      <alignment horizontal="right" wrapText="1" indent="1"/>
    </xf>
    <xf numFmtId="164" fontId="38" fillId="8" borderId="23" xfId="0" applyNumberFormat="1" applyFont="1" applyFill="1" applyBorder="1" applyAlignment="1">
      <alignment horizontal="left" wrapText="1" indent="1"/>
    </xf>
    <xf numFmtId="164" fontId="38" fillId="8" borderId="9" xfId="0" applyNumberFormat="1" applyFont="1" applyFill="1" applyBorder="1" applyAlignment="1">
      <alignment horizontal="right"/>
    </xf>
    <xf numFmtId="164" fontId="38" fillId="8" borderId="19" xfId="0" applyNumberFormat="1" applyFont="1" applyFill="1" applyBorder="1" applyAlignment="1">
      <alignment horizontal="left" wrapText="1" indent="1"/>
    </xf>
    <xf numFmtId="164" fontId="38" fillId="8" borderId="20" xfId="0" applyNumberFormat="1" applyFont="1" applyFill="1" applyBorder="1" applyAlignment="1">
      <alignment horizontal="left" wrapText="1" indent="1"/>
    </xf>
    <xf numFmtId="164" fontId="39" fillId="0" borderId="16" xfId="0" applyNumberFormat="1" applyFont="1" applyBorder="1" applyAlignment="1">
      <alignment horizontal="left"/>
    </xf>
    <xf numFmtId="164" fontId="38" fillId="8" borderId="3" xfId="0" applyNumberFormat="1" applyFont="1" applyFill="1" applyBorder="1" applyAlignment="1">
      <alignment horizontal="right" wrapText="1" indent="1"/>
    </xf>
    <xf numFmtId="164" fontId="38" fillId="8" borderId="3" xfId="0" applyNumberFormat="1" applyFont="1" applyFill="1" applyBorder="1" applyAlignment="1">
      <alignment horizontal="left" wrapText="1" indent="1"/>
    </xf>
    <xf numFmtId="164" fontId="39" fillId="0" borderId="3" xfId="0" applyNumberFormat="1" applyFont="1" applyBorder="1" applyAlignment="1">
      <alignment horizontal="left"/>
    </xf>
    <xf numFmtId="164" fontId="12" fillId="0" borderId="3" xfId="0" applyNumberFormat="1" applyFont="1" applyBorder="1" applyAlignment="1">
      <alignment vertical="top" wrapText="1"/>
    </xf>
    <xf numFmtId="164" fontId="12" fillId="0" borderId="28" xfId="0" applyNumberFormat="1" applyFont="1" applyFill="1" applyBorder="1" applyAlignment="1" applyProtection="1">
      <alignment horizontal="right" vertical="top" shrinkToFit="1"/>
    </xf>
    <xf numFmtId="0" fontId="14" fillId="0" borderId="3" xfId="0" applyFont="1" applyBorder="1"/>
    <xf numFmtId="0" fontId="0" fillId="0" borderId="3" xfId="0" applyBorder="1" applyAlignment="1">
      <alignment horizontal="center"/>
    </xf>
    <xf numFmtId="164" fontId="41" fillId="2" borderId="3" xfId="0" applyNumberFormat="1" applyFont="1" applyFill="1" applyBorder="1" applyAlignment="1">
      <alignment horizontal="left" vertical="center"/>
    </xf>
    <xf numFmtId="164" fontId="42" fillId="2" borderId="3" xfId="0" applyNumberFormat="1" applyFont="1" applyFill="1" applyBorder="1" applyAlignment="1">
      <alignment horizontal="right"/>
    </xf>
    <xf numFmtId="164" fontId="16" fillId="9" borderId="3" xfId="0" applyNumberFormat="1" applyFont="1" applyFill="1" applyBorder="1" applyAlignment="1" applyProtection="1">
      <alignment vertical="center" wrapText="1"/>
    </xf>
    <xf numFmtId="164" fontId="28" fillId="9" borderId="3" xfId="0" applyNumberFormat="1" applyFont="1" applyFill="1" applyBorder="1" applyAlignment="1">
      <alignment horizontal="right"/>
    </xf>
    <xf numFmtId="164" fontId="28" fillId="9" borderId="3" xfId="0" applyNumberFormat="1" applyFont="1" applyFill="1" applyBorder="1" applyAlignment="1" applyProtection="1">
      <alignment horizontal="right" wrapText="1"/>
    </xf>
    <xf numFmtId="164" fontId="16" fillId="9" borderId="3" xfId="0" applyNumberFormat="1" applyFont="1" applyFill="1" applyBorder="1" applyAlignment="1" applyProtection="1">
      <alignment horizontal="left" vertical="center" wrapText="1"/>
    </xf>
    <xf numFmtId="164" fontId="26" fillId="9" borderId="3" xfId="0" applyNumberFormat="1" applyFont="1" applyFill="1" applyBorder="1"/>
    <xf numFmtId="164" fontId="23" fillId="8" borderId="3" xfId="0" applyNumberFormat="1" applyFont="1" applyFill="1" applyBorder="1" applyAlignment="1">
      <alignment vertical="center" wrapText="1"/>
    </xf>
    <xf numFmtId="2" fontId="14" fillId="0" borderId="3" xfId="0" applyNumberFormat="1" applyFont="1" applyBorder="1"/>
    <xf numFmtId="2" fontId="17" fillId="0" borderId="3" xfId="0" applyNumberFormat="1" applyFont="1" applyBorder="1" applyAlignment="1">
      <alignment horizontal="right" vertical="center"/>
    </xf>
    <xf numFmtId="2" fontId="26" fillId="0" borderId="3" xfId="0" applyNumberFormat="1" applyFont="1" applyBorder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164" fontId="19" fillId="0" borderId="0" xfId="0" applyNumberFormat="1" applyFont="1" applyBorder="1"/>
    <xf numFmtId="2" fontId="19" fillId="0" borderId="0" xfId="0" applyNumberFormat="1" applyFont="1" applyBorder="1" applyAlignment="1">
      <alignment horizontal="center"/>
    </xf>
    <xf numFmtId="0" fontId="26" fillId="0" borderId="3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14" fillId="0" borderId="29" xfId="0" applyFont="1" applyBorder="1"/>
    <xf numFmtId="164" fontId="14" fillId="0" borderId="29" xfId="0" applyNumberFormat="1" applyFont="1" applyBorder="1"/>
    <xf numFmtId="2" fontId="14" fillId="0" borderId="29" xfId="0" applyNumberFormat="1" applyFont="1" applyBorder="1"/>
    <xf numFmtId="2" fontId="12" fillId="7" borderId="3" xfId="0" applyNumberFormat="1" applyFont="1" applyFill="1" applyBorder="1" applyAlignment="1">
      <alignment vertical="top" wrapText="1"/>
    </xf>
    <xf numFmtId="2" fontId="10" fillId="0" borderId="0" xfId="0" applyNumberFormat="1" applyFont="1" applyAlignment="1">
      <alignment vertical="top" wrapText="1"/>
    </xf>
    <xf numFmtId="2" fontId="5" fillId="3" borderId="3" xfId="0" applyNumberFormat="1" applyFont="1" applyFill="1" applyBorder="1" applyAlignment="1" applyProtection="1">
      <alignment horizontal="center" vertical="center" wrapText="1"/>
    </xf>
    <xf numFmtId="2" fontId="11" fillId="3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2" fontId="18" fillId="0" borderId="3" xfId="0" applyNumberFormat="1" applyFont="1" applyBorder="1" applyAlignment="1"/>
    <xf numFmtId="2" fontId="14" fillId="0" borderId="3" xfId="0" applyNumberFormat="1" applyFont="1" applyBorder="1" applyAlignment="1"/>
    <xf numFmtId="2" fontId="26" fillId="0" borderId="3" xfId="0" applyNumberFormat="1" applyFont="1" applyBorder="1" applyAlignment="1"/>
    <xf numFmtId="2" fontId="26" fillId="9" borderId="3" xfId="0" applyNumberFormat="1" applyFont="1" applyFill="1" applyBorder="1"/>
    <xf numFmtId="2" fontId="14" fillId="2" borderId="3" xfId="0" applyNumberFormat="1" applyFont="1" applyFill="1" applyBorder="1"/>
    <xf numFmtId="164" fontId="27" fillId="2" borderId="3" xfId="0" applyNumberFormat="1" applyFont="1" applyFill="1" applyBorder="1" applyAlignment="1">
      <alignment vertical="center"/>
    </xf>
    <xf numFmtId="164" fontId="18" fillId="8" borderId="3" xfId="0" applyNumberFormat="1" applyFont="1" applyFill="1" applyBorder="1" applyAlignment="1">
      <alignment vertical="center" wrapText="1"/>
    </xf>
    <xf numFmtId="164" fontId="27" fillId="2" borderId="3" xfId="0" applyNumberFormat="1" applyFont="1" applyFill="1" applyBorder="1" applyAlignment="1">
      <alignment horizontal="right" vertical="center"/>
    </xf>
    <xf numFmtId="164" fontId="19" fillId="8" borderId="3" xfId="0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38" fillId="8" borderId="3" xfId="0" applyNumberFormat="1" applyFont="1" applyFill="1" applyBorder="1" applyAlignment="1">
      <alignment vertical="center" wrapText="1"/>
    </xf>
    <xf numFmtId="164" fontId="18" fillId="8" borderId="3" xfId="0" applyNumberFormat="1" applyFont="1" applyFill="1" applyBorder="1" applyAlignment="1">
      <alignment horizontal="right" vertical="center"/>
    </xf>
    <xf numFmtId="164" fontId="14" fillId="0" borderId="3" xfId="0" applyNumberFormat="1" applyFont="1" applyBorder="1" applyAlignment="1">
      <alignment vertical="center"/>
    </xf>
    <xf numFmtId="164" fontId="26" fillId="2" borderId="3" xfId="0" applyNumberFormat="1" applyFont="1" applyFill="1" applyBorder="1" applyAlignment="1">
      <alignment vertical="center" wrapText="1"/>
    </xf>
    <xf numFmtId="164" fontId="19" fillId="8" borderId="3" xfId="0" applyNumberFormat="1" applyFont="1" applyFill="1" applyBorder="1" applyAlignment="1">
      <alignment horizontal="right" vertical="center"/>
    </xf>
    <xf numFmtId="164" fontId="22" fillId="8" borderId="3" xfId="0" applyNumberFormat="1" applyFont="1" applyFill="1" applyBorder="1" applyAlignment="1">
      <alignment vertical="center" wrapText="1"/>
    </xf>
    <xf numFmtId="164" fontId="40" fillId="0" borderId="3" xfId="0" applyNumberFormat="1" applyFont="1" applyBorder="1" applyAlignment="1">
      <alignment horizontal="left" vertical="center"/>
    </xf>
    <xf numFmtId="164" fontId="18" fillId="8" borderId="9" xfId="0" applyNumberFormat="1" applyFont="1" applyFill="1" applyBorder="1" applyAlignment="1">
      <alignment horizontal="center" vertical="center" wrapText="1"/>
    </xf>
    <xf numFmtId="164" fontId="18" fillId="8" borderId="3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Border="1" applyAlignment="1">
      <alignment vertical="center"/>
    </xf>
    <xf numFmtId="164" fontId="18" fillId="8" borderId="3" xfId="0" applyNumberFormat="1" applyFont="1" applyFill="1" applyBorder="1" applyAlignment="1">
      <alignment horizontal="right" vertical="center" wrapText="1" indent="1"/>
    </xf>
    <xf numFmtId="164" fontId="18" fillId="8" borderId="9" xfId="0" applyNumberFormat="1" applyFont="1" applyFill="1" applyBorder="1" applyAlignment="1">
      <alignment horizontal="right" vertical="center" wrapText="1" inden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2" fillId="7" borderId="1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7" fillId="0" borderId="7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5" xfId="0" applyFont="1" applyBorder="1" applyAlignment="1">
      <alignment horizontal="left"/>
    </xf>
    <xf numFmtId="0" fontId="15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19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2" fontId="16" fillId="0" borderId="3" xfId="0" applyNumberFormat="1" applyFont="1" applyBorder="1" applyAlignment="1">
      <alignment horizontal="right" vertical="center"/>
    </xf>
  </cellXfs>
  <cellStyles count="3">
    <cellStyle name="Normalno" xfId="0" builtinId="0"/>
    <cellStyle name="Obično_List4" xfId="1"/>
    <cellStyle name="Postotak" xfId="2" builtinId="5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4"/>
  <sheetViews>
    <sheetView zoomScaleNormal="100" workbookViewId="0">
      <selection activeCell="B32" sqref="B32:E34"/>
    </sheetView>
  </sheetViews>
  <sheetFormatPr defaultRowHeight="15" x14ac:dyDescent="0.25"/>
  <cols>
    <col min="2" max="2" width="40.7109375" customWidth="1"/>
    <col min="3" max="3" width="29.85546875" customWidth="1"/>
    <col min="4" max="4" width="17.7109375" customWidth="1"/>
    <col min="5" max="5" width="31.7109375" style="164" customWidth="1"/>
    <col min="6" max="7" width="25.28515625" customWidth="1"/>
    <col min="8" max="9" width="15.7109375" customWidth="1"/>
    <col min="10" max="10" width="25.28515625" customWidth="1"/>
  </cols>
  <sheetData>
    <row r="1" spans="2:10" ht="42" customHeight="1" x14ac:dyDescent="0.25">
      <c r="B1" s="240" t="s">
        <v>201</v>
      </c>
      <c r="C1" s="240"/>
      <c r="D1" s="240"/>
      <c r="E1" s="240"/>
      <c r="F1" s="240"/>
      <c r="G1" s="240"/>
      <c r="H1" s="240"/>
      <c r="I1" s="240"/>
      <c r="J1" s="6"/>
    </row>
    <row r="2" spans="2:10" ht="18" customHeight="1" x14ac:dyDescent="0.25">
      <c r="B2" s="241"/>
      <c r="C2" s="241"/>
      <c r="D2" s="241"/>
      <c r="E2" s="241"/>
      <c r="F2" s="241"/>
      <c r="G2" s="241"/>
      <c r="H2" s="241"/>
      <c r="I2" s="241"/>
      <c r="J2" s="2"/>
    </row>
    <row r="3" spans="2:10" ht="15.75" customHeight="1" x14ac:dyDescent="0.25">
      <c r="B3" s="240" t="s">
        <v>7</v>
      </c>
      <c r="C3" s="240"/>
      <c r="D3" s="240"/>
      <c r="E3" s="240"/>
      <c r="F3" s="240"/>
      <c r="G3" s="240"/>
      <c r="H3" s="240"/>
      <c r="I3" s="240"/>
      <c r="J3" s="5"/>
    </row>
    <row r="4" spans="2:10" ht="18" x14ac:dyDescent="0.25">
      <c r="B4" s="241"/>
      <c r="C4" s="241"/>
      <c r="D4" s="241"/>
      <c r="E4" s="241"/>
      <c r="F4" s="241"/>
      <c r="G4" s="241"/>
      <c r="H4" s="241"/>
      <c r="I4" s="241"/>
      <c r="J4" s="3"/>
    </row>
    <row r="5" spans="2:10" ht="18" customHeight="1" x14ac:dyDescent="0.25">
      <c r="B5" s="240" t="s">
        <v>32</v>
      </c>
      <c r="C5" s="240"/>
      <c r="D5" s="240"/>
      <c r="E5" s="240"/>
      <c r="F5" s="240"/>
      <c r="G5" s="240"/>
      <c r="H5" s="240"/>
      <c r="I5" s="240"/>
      <c r="J5" s="4"/>
    </row>
    <row r="6" spans="2:10" ht="18" customHeight="1" x14ac:dyDescent="0.25">
      <c r="B6" s="240"/>
      <c r="C6" s="240"/>
      <c r="D6" s="240"/>
      <c r="E6" s="240"/>
      <c r="F6" s="240"/>
      <c r="G6" s="240"/>
      <c r="H6" s="240"/>
      <c r="I6" s="240"/>
      <c r="J6" s="4"/>
    </row>
    <row r="7" spans="2:10" x14ac:dyDescent="0.25">
      <c r="B7" s="156" t="s">
        <v>180</v>
      </c>
      <c r="C7" s="156"/>
      <c r="D7" s="156"/>
      <c r="E7" s="163"/>
    </row>
    <row r="8" spans="2:10" x14ac:dyDescent="0.25">
      <c r="B8" s="156"/>
      <c r="C8" s="156"/>
      <c r="D8" s="156"/>
      <c r="E8" s="163"/>
    </row>
    <row r="9" spans="2:10" x14ac:dyDescent="0.25">
      <c r="B9" s="157" t="s">
        <v>181</v>
      </c>
      <c r="C9" s="156"/>
      <c r="D9" s="156"/>
      <c r="E9" s="163"/>
    </row>
    <row r="10" spans="2:10" ht="15.75" thickBot="1" x14ac:dyDescent="0.3">
      <c r="B10" s="156"/>
      <c r="C10" s="156"/>
      <c r="D10" s="156"/>
      <c r="E10" s="163"/>
    </row>
    <row r="11" spans="2:10" ht="27.75" customHeight="1" thickBot="1" x14ac:dyDescent="0.3">
      <c r="B11" s="166" t="s">
        <v>182</v>
      </c>
      <c r="C11" s="167" t="s">
        <v>197</v>
      </c>
      <c r="D11" s="168" t="s">
        <v>131</v>
      </c>
      <c r="E11" s="168" t="s">
        <v>199</v>
      </c>
    </row>
    <row r="12" spans="2:10" ht="24.75" customHeight="1" x14ac:dyDescent="0.25">
      <c r="B12" s="161" t="s">
        <v>183</v>
      </c>
      <c r="C12" s="225">
        <v>667770.9</v>
      </c>
      <c r="D12" s="223">
        <v>1495474.78</v>
      </c>
      <c r="E12" s="120">
        <v>844385.92</v>
      </c>
      <c r="J12" s="1"/>
    </row>
    <row r="13" spans="2:10" ht="45" customHeight="1" x14ac:dyDescent="0.25">
      <c r="B13" s="161" t="s">
        <v>184</v>
      </c>
      <c r="C13" s="228">
        <v>0</v>
      </c>
      <c r="D13" s="200">
        <v>0</v>
      </c>
      <c r="E13" s="229">
        <v>0</v>
      </c>
    </row>
    <row r="14" spans="2:10" ht="36" customHeight="1" x14ac:dyDescent="0.25">
      <c r="B14" s="161" t="s">
        <v>198</v>
      </c>
      <c r="C14" s="225">
        <v>1346.78</v>
      </c>
      <c r="D14" s="224">
        <v>14472.02</v>
      </c>
      <c r="E14" s="230">
        <v>14472.02</v>
      </c>
    </row>
    <row r="15" spans="2:10" ht="15.75" customHeight="1" x14ac:dyDescent="0.25">
      <c r="B15" s="162" t="s">
        <v>185</v>
      </c>
      <c r="C15" s="231">
        <v>669117.68000000005</v>
      </c>
      <c r="D15" s="226">
        <f>D12+D13+D14</f>
        <v>1509946.8</v>
      </c>
      <c r="E15" s="232">
        <v>858857.94</v>
      </c>
    </row>
    <row r="16" spans="2:10" ht="33" customHeight="1" x14ac:dyDescent="0.25">
      <c r="B16" s="161" t="s">
        <v>186</v>
      </c>
      <c r="C16" s="225">
        <v>672281.45000000007</v>
      </c>
      <c r="D16" s="225">
        <v>1469491.86</v>
      </c>
      <c r="E16" s="229">
        <v>834231.15</v>
      </c>
    </row>
    <row r="17" spans="1:46" ht="56.25" customHeight="1" x14ac:dyDescent="0.25">
      <c r="B17" s="161" t="s">
        <v>187</v>
      </c>
      <c r="C17" s="224">
        <v>212.88</v>
      </c>
      <c r="D17" s="224">
        <v>40454.94</v>
      </c>
      <c r="E17" s="229">
        <v>12978.72</v>
      </c>
    </row>
    <row r="18" spans="1:46" s="9" customFormat="1" ht="33.75" customHeight="1" x14ac:dyDescent="0.25">
      <c r="A18"/>
      <c r="B18" s="161" t="s">
        <v>0</v>
      </c>
      <c r="C18" s="226">
        <v>672494.33</v>
      </c>
      <c r="D18" s="226">
        <v>1509946.8</v>
      </c>
      <c r="E18" s="232">
        <v>847209.87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9" customFormat="1" ht="17.25" customHeight="1" x14ac:dyDescent="0.25">
      <c r="A19"/>
      <c r="B19" s="161" t="s">
        <v>188</v>
      </c>
      <c r="C19" s="233">
        <f>C15-C18</f>
        <v>-3376.6499999999069</v>
      </c>
      <c r="D19" s="228">
        <v>0</v>
      </c>
      <c r="E19" s="234">
        <f>E15-E18</f>
        <v>11648.069999999949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13" customFormat="1" x14ac:dyDescent="0.25">
      <c r="A20" s="12"/>
      <c r="B20" s="158"/>
      <c r="C20" s="156"/>
      <c r="D20" s="159"/>
      <c r="E20" s="163"/>
      <c r="F20"/>
      <c r="G20"/>
      <c r="H20"/>
      <c r="I2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 x14ac:dyDescent="0.25">
      <c r="B21" s="158"/>
      <c r="C21" s="156"/>
      <c r="D21" s="156"/>
      <c r="E21" s="163"/>
    </row>
    <row r="22" spans="1:46" ht="27" customHeight="1" x14ac:dyDescent="0.25">
      <c r="B22" s="160" t="s">
        <v>189</v>
      </c>
      <c r="C22" s="156"/>
      <c r="D22" s="156"/>
      <c r="E22" s="163"/>
    </row>
    <row r="23" spans="1:46" ht="15.75" thickBot="1" x14ac:dyDescent="0.3">
      <c r="B23" s="158"/>
      <c r="C23" s="156"/>
      <c r="D23" s="156"/>
      <c r="E23" s="165"/>
    </row>
    <row r="24" spans="1:46" ht="24" customHeight="1" thickBot="1" x14ac:dyDescent="0.3">
      <c r="B24" s="171" t="s">
        <v>190</v>
      </c>
      <c r="C24" s="172" t="s">
        <v>197</v>
      </c>
      <c r="D24" s="173" t="s">
        <v>131</v>
      </c>
      <c r="E24" s="174" t="s">
        <v>199</v>
      </c>
    </row>
    <row r="25" spans="1:46" ht="27" customHeight="1" x14ac:dyDescent="0.25">
      <c r="B25" s="170" t="s">
        <v>191</v>
      </c>
      <c r="C25" s="180">
        <v>0</v>
      </c>
      <c r="D25" s="181">
        <v>0</v>
      </c>
      <c r="E25" s="182">
        <v>0</v>
      </c>
    </row>
    <row r="26" spans="1:46" ht="22.5" customHeight="1" x14ac:dyDescent="0.25">
      <c r="B26" s="169" t="s">
        <v>192</v>
      </c>
      <c r="C26" s="183">
        <v>0</v>
      </c>
      <c r="D26" s="184">
        <v>0</v>
      </c>
      <c r="E26" s="185">
        <v>0</v>
      </c>
    </row>
    <row r="27" spans="1:46" ht="24.75" customHeight="1" x14ac:dyDescent="0.25">
      <c r="B27" s="161" t="s">
        <v>193</v>
      </c>
      <c r="C27" s="186">
        <v>0</v>
      </c>
      <c r="D27" s="187">
        <v>0</v>
      </c>
      <c r="E27" s="188">
        <v>0</v>
      </c>
    </row>
    <row r="28" spans="1:46" ht="36.75" customHeight="1" x14ac:dyDescent="0.25">
      <c r="B28" s="158"/>
      <c r="C28" s="156"/>
      <c r="D28" s="156"/>
      <c r="E28" s="163"/>
    </row>
    <row r="29" spans="1:46" ht="15" customHeight="1" x14ac:dyDescent="0.25">
      <c r="B29" s="158"/>
      <c r="C29" s="156"/>
      <c r="D29" s="156"/>
      <c r="E29" s="163"/>
    </row>
    <row r="30" spans="1:46" ht="27.75" customHeight="1" x14ac:dyDescent="0.25">
      <c r="B30" s="160" t="s">
        <v>194</v>
      </c>
      <c r="C30" s="156"/>
      <c r="D30" s="156"/>
      <c r="E30" s="175"/>
    </row>
    <row r="31" spans="1:46" ht="15.75" thickBot="1" x14ac:dyDescent="0.3">
      <c r="B31" s="158"/>
      <c r="C31" s="156"/>
      <c r="D31" s="156"/>
      <c r="E31" s="165"/>
    </row>
    <row r="32" spans="1:46" ht="15.75" thickBot="1" x14ac:dyDescent="0.3">
      <c r="B32" s="176" t="s">
        <v>190</v>
      </c>
      <c r="C32" s="176" t="s">
        <v>200</v>
      </c>
      <c r="D32" s="176" t="s">
        <v>131</v>
      </c>
      <c r="E32" s="177" t="s">
        <v>199</v>
      </c>
    </row>
    <row r="33" spans="2:5" ht="26.25" customHeight="1" x14ac:dyDescent="0.25">
      <c r="B33" s="178" t="s">
        <v>195</v>
      </c>
      <c r="C33" s="239">
        <v>1346.78</v>
      </c>
      <c r="D33" s="235">
        <v>14472.02</v>
      </c>
      <c r="E33" s="237">
        <v>14472.02</v>
      </c>
    </row>
    <row r="34" spans="2:5" ht="34.5" customHeight="1" x14ac:dyDescent="0.25">
      <c r="B34" s="179" t="s">
        <v>196</v>
      </c>
      <c r="C34" s="238">
        <v>1346.78</v>
      </c>
      <c r="D34" s="236">
        <v>14472.02</v>
      </c>
      <c r="E34" s="230">
        <v>14472.02</v>
      </c>
    </row>
  </sheetData>
  <mergeCells count="6">
    <mergeCell ref="B1:I1"/>
    <mergeCell ref="B2:I2"/>
    <mergeCell ref="B4:I4"/>
    <mergeCell ref="B6:I6"/>
    <mergeCell ref="B5:I5"/>
    <mergeCell ref="B3:I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2"/>
  <sheetViews>
    <sheetView zoomScale="90" zoomScaleNormal="90" workbookViewId="0">
      <selection activeCell="N13" sqref="N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  <col min="10" max="10" width="28.5703125" customWidth="1"/>
    <col min="11" max="12" width="15.7109375" customWidth="1"/>
    <col min="13" max="13" width="15.5703125" bestFit="1" customWidth="1"/>
  </cols>
  <sheetData>
    <row r="1" spans="2:13" ht="18" x14ac:dyDescent="0.25"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2:13" ht="15.75" customHeight="1" x14ac:dyDescent="0.25">
      <c r="B2" s="240" t="s">
        <v>7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2:13" ht="18" x14ac:dyDescent="0.25"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2:13" ht="15.75" customHeight="1" x14ac:dyDescent="0.25">
      <c r="B4" s="240" t="s">
        <v>33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2:13" ht="18" x14ac:dyDescent="0.25"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2:13" ht="15.75" customHeight="1" x14ac:dyDescent="0.25">
      <c r="B6" s="240" t="s">
        <v>26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2:13" ht="18" x14ac:dyDescent="0.25"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</row>
    <row r="8" spans="2:13" ht="45" customHeight="1" x14ac:dyDescent="0.25">
      <c r="B8" s="245" t="s">
        <v>5</v>
      </c>
      <c r="C8" s="246"/>
      <c r="D8" s="246"/>
      <c r="E8" s="246"/>
      <c r="F8" s="247"/>
      <c r="G8" s="8" t="s">
        <v>177</v>
      </c>
      <c r="H8" s="8" t="s">
        <v>138</v>
      </c>
      <c r="I8" s="8" t="s">
        <v>176</v>
      </c>
      <c r="J8" s="8" t="s">
        <v>177</v>
      </c>
      <c r="K8" s="8" t="s">
        <v>14</v>
      </c>
      <c r="L8" s="8" t="s">
        <v>31</v>
      </c>
    </row>
    <row r="9" spans="2:13" x14ac:dyDescent="0.25">
      <c r="B9" s="248">
        <v>1</v>
      </c>
      <c r="C9" s="249"/>
      <c r="D9" s="249"/>
      <c r="E9" s="249"/>
      <c r="F9" s="250"/>
      <c r="G9" s="10">
        <v>2</v>
      </c>
      <c r="H9" s="10">
        <v>3</v>
      </c>
      <c r="I9" s="10">
        <v>4</v>
      </c>
      <c r="J9" s="10">
        <v>5</v>
      </c>
      <c r="K9" s="10" t="s">
        <v>24</v>
      </c>
      <c r="L9" s="10" t="s">
        <v>25</v>
      </c>
    </row>
    <row r="10" spans="2:13" ht="15.75" x14ac:dyDescent="0.25">
      <c r="B10" s="123"/>
      <c r="C10" s="123"/>
      <c r="D10" s="123"/>
      <c r="E10" s="123"/>
      <c r="F10" s="123" t="s">
        <v>30</v>
      </c>
      <c r="G10" s="124">
        <v>667770.9</v>
      </c>
      <c r="H10" s="124">
        <v>1355185.39</v>
      </c>
      <c r="I10" s="124">
        <v>1495185.39</v>
      </c>
      <c r="J10" s="125">
        <v>844385.92</v>
      </c>
      <c r="K10" s="126">
        <f>J10/G10*100</f>
        <v>126.44844511792893</v>
      </c>
      <c r="L10" s="126">
        <f>J10/I10*100</f>
        <v>56.47366043350651</v>
      </c>
    </row>
    <row r="11" spans="2:13" ht="15.75" x14ac:dyDescent="0.25">
      <c r="B11" s="123">
        <v>6</v>
      </c>
      <c r="C11" s="123"/>
      <c r="D11" s="123"/>
      <c r="E11" s="123"/>
      <c r="F11" s="123" t="s">
        <v>1</v>
      </c>
      <c r="G11" s="127">
        <f>G12+G21+G24+G29+G33</f>
        <v>667770.9</v>
      </c>
      <c r="H11" s="127">
        <v>1355185.39</v>
      </c>
      <c r="I11" s="127">
        <v>1495474.78</v>
      </c>
      <c r="J11" s="124">
        <v>844385.92</v>
      </c>
      <c r="K11" s="128">
        <f>J11/G11*100</f>
        <v>126.44844511792893</v>
      </c>
      <c r="L11" s="128">
        <f>J11/I11*100</f>
        <v>56.462732189973806</v>
      </c>
    </row>
    <row r="12" spans="2:13" ht="31.5" x14ac:dyDescent="0.25">
      <c r="B12" s="123"/>
      <c r="C12" s="123">
        <v>63</v>
      </c>
      <c r="D12" s="123"/>
      <c r="E12" s="123"/>
      <c r="F12" s="123" t="s">
        <v>9</v>
      </c>
      <c r="G12" s="124">
        <v>483711.77</v>
      </c>
      <c r="H12" s="124">
        <v>1062825.6200000001</v>
      </c>
      <c r="I12" s="124">
        <f>I15+I18</f>
        <v>1205300.81</v>
      </c>
      <c r="J12" s="125">
        <v>605565.53</v>
      </c>
      <c r="K12" s="126">
        <f>J12/G12*100</f>
        <v>125.19139858846107</v>
      </c>
      <c r="L12" s="126">
        <f>J12/I12*100</f>
        <v>50.241858710772789</v>
      </c>
    </row>
    <row r="13" spans="2:13" ht="15.75" x14ac:dyDescent="0.25">
      <c r="B13" s="129"/>
      <c r="C13" s="129"/>
      <c r="D13" s="129">
        <v>631</v>
      </c>
      <c r="E13" s="129"/>
      <c r="F13" s="129" t="s">
        <v>15</v>
      </c>
      <c r="G13" s="124">
        <v>0</v>
      </c>
      <c r="H13" s="124">
        <v>0</v>
      </c>
      <c r="I13" s="124">
        <v>0</v>
      </c>
      <c r="J13" s="125">
        <v>0</v>
      </c>
      <c r="K13" s="126">
        <v>0</v>
      </c>
      <c r="L13" s="126">
        <v>0</v>
      </c>
    </row>
    <row r="14" spans="2:13" ht="15.75" x14ac:dyDescent="0.25">
      <c r="B14" s="130"/>
      <c r="C14" s="130"/>
      <c r="D14" s="130"/>
      <c r="E14" s="130">
        <v>6311</v>
      </c>
      <c r="F14" s="130" t="s">
        <v>16</v>
      </c>
      <c r="G14" s="131">
        <v>0</v>
      </c>
      <c r="H14" s="131">
        <v>0</v>
      </c>
      <c r="I14" s="131">
        <v>0</v>
      </c>
      <c r="J14" s="132">
        <v>0</v>
      </c>
      <c r="K14" s="128">
        <v>0</v>
      </c>
      <c r="L14" s="128">
        <v>0</v>
      </c>
    </row>
    <row r="15" spans="2:13" ht="31.5" x14ac:dyDescent="0.25">
      <c r="B15" s="129"/>
      <c r="C15" s="129"/>
      <c r="D15" s="129">
        <v>636</v>
      </c>
      <c r="E15" s="129"/>
      <c r="F15" s="133" t="s">
        <v>139</v>
      </c>
      <c r="G15" s="124">
        <v>483000.04</v>
      </c>
      <c r="H15" s="124">
        <v>1039246.06</v>
      </c>
      <c r="I15" s="124">
        <f>I16+I17</f>
        <v>1178368.55</v>
      </c>
      <c r="J15" s="125">
        <v>604613.14</v>
      </c>
      <c r="K15" s="126">
        <f>J15/G15*100</f>
        <v>125.17869356698191</v>
      </c>
      <c r="L15" s="126">
        <f t="shared" ref="L15:L22" si="0">J15/I15*100</f>
        <v>51.309341207383717</v>
      </c>
      <c r="M15" s="113"/>
    </row>
    <row r="16" spans="2:13" ht="30" x14ac:dyDescent="0.25">
      <c r="B16" s="130"/>
      <c r="C16" s="130"/>
      <c r="D16" s="130"/>
      <c r="E16" s="130">
        <v>6361</v>
      </c>
      <c r="F16" s="134" t="s">
        <v>139</v>
      </c>
      <c r="G16" s="131">
        <v>483000.04</v>
      </c>
      <c r="H16" s="131">
        <v>1039246.06</v>
      </c>
      <c r="I16" s="131">
        <v>1154788.99</v>
      </c>
      <c r="J16" s="132">
        <v>604613.14</v>
      </c>
      <c r="K16" s="128">
        <f>J16/G16*100</f>
        <v>125.17869356698191</v>
      </c>
      <c r="L16" s="128">
        <f t="shared" si="0"/>
        <v>52.357023251494624</v>
      </c>
    </row>
    <row r="17" spans="2:12" ht="45" x14ac:dyDescent="0.25">
      <c r="B17" s="130"/>
      <c r="C17" s="130"/>
      <c r="D17" s="130"/>
      <c r="E17" s="130">
        <v>6362</v>
      </c>
      <c r="F17" s="134" t="s">
        <v>140</v>
      </c>
      <c r="G17" s="131">
        <v>0</v>
      </c>
      <c r="H17" s="131">
        <v>23579.56</v>
      </c>
      <c r="I17" s="131">
        <v>23579.56</v>
      </c>
      <c r="J17" s="132">
        <v>0</v>
      </c>
      <c r="K17" s="128">
        <v>0</v>
      </c>
      <c r="L17" s="128">
        <f t="shared" si="0"/>
        <v>0</v>
      </c>
    </row>
    <row r="18" spans="2:12" ht="31.5" x14ac:dyDescent="0.25">
      <c r="B18" s="129"/>
      <c r="C18" s="129"/>
      <c r="D18" s="129">
        <v>639</v>
      </c>
      <c r="E18" s="129"/>
      <c r="F18" s="133" t="s">
        <v>141</v>
      </c>
      <c r="G18" s="124">
        <v>711.73</v>
      </c>
      <c r="H18" s="124">
        <v>0</v>
      </c>
      <c r="I18" s="124">
        <f>I19+I20</f>
        <v>26932.260000000002</v>
      </c>
      <c r="J18" s="125">
        <v>952.39</v>
      </c>
      <c r="K18" s="126">
        <f>J18/G18*100</f>
        <v>133.81338428898599</v>
      </c>
      <c r="L18" s="126">
        <f t="shared" si="0"/>
        <v>3.5362424096603848</v>
      </c>
    </row>
    <row r="19" spans="2:12" ht="30" x14ac:dyDescent="0.25">
      <c r="B19" s="129"/>
      <c r="C19" s="130"/>
      <c r="D19" s="130"/>
      <c r="E19" s="130">
        <v>6391</v>
      </c>
      <c r="F19" s="134" t="s">
        <v>142</v>
      </c>
      <c r="G19" s="131">
        <v>0</v>
      </c>
      <c r="H19" s="131">
        <v>0</v>
      </c>
      <c r="I19" s="131">
        <v>956.13</v>
      </c>
      <c r="J19" s="132">
        <v>0</v>
      </c>
      <c r="K19" s="128">
        <v>0</v>
      </c>
      <c r="L19" s="128">
        <f t="shared" si="0"/>
        <v>0</v>
      </c>
    </row>
    <row r="20" spans="2:12" ht="45" x14ac:dyDescent="0.25">
      <c r="B20" s="130"/>
      <c r="C20" s="130"/>
      <c r="D20" s="135"/>
      <c r="E20" s="135">
        <v>6393</v>
      </c>
      <c r="F20" s="134" t="s">
        <v>143</v>
      </c>
      <c r="G20" s="131">
        <v>711.73</v>
      </c>
      <c r="H20" s="131">
        <v>0</v>
      </c>
      <c r="I20" s="131">
        <v>25976.13</v>
      </c>
      <c r="J20" s="132">
        <v>952.39</v>
      </c>
      <c r="K20" s="128">
        <f>J20/G20*100</f>
        <v>133.81338428898599</v>
      </c>
      <c r="L20" s="128">
        <f t="shared" si="0"/>
        <v>3.6664045029032422</v>
      </c>
    </row>
    <row r="21" spans="2:12" ht="47.25" x14ac:dyDescent="0.25">
      <c r="B21" s="129"/>
      <c r="C21" s="129">
        <v>65</v>
      </c>
      <c r="D21" s="136"/>
      <c r="E21" s="136"/>
      <c r="F21" s="133" t="s">
        <v>144</v>
      </c>
      <c r="G21" s="124">
        <v>1117.05</v>
      </c>
      <c r="H21" s="124">
        <v>279.18</v>
      </c>
      <c r="I21" s="124">
        <v>500</v>
      </c>
      <c r="J21" s="125">
        <v>0</v>
      </c>
      <c r="K21" s="126">
        <v>0</v>
      </c>
      <c r="L21" s="126">
        <f t="shared" si="0"/>
        <v>0</v>
      </c>
    </row>
    <row r="22" spans="2:12" ht="30.75" customHeight="1" x14ac:dyDescent="0.25">
      <c r="B22" s="130"/>
      <c r="C22" s="130"/>
      <c r="D22" s="135">
        <v>652</v>
      </c>
      <c r="E22" s="135"/>
      <c r="F22" s="130" t="s">
        <v>145</v>
      </c>
      <c r="G22" s="131">
        <v>1117.05</v>
      </c>
      <c r="H22" s="131">
        <v>279.18</v>
      </c>
      <c r="I22" s="131">
        <v>500</v>
      </c>
      <c r="J22" s="132">
        <v>0</v>
      </c>
      <c r="K22" s="128">
        <v>0</v>
      </c>
      <c r="L22" s="128">
        <f t="shared" si="0"/>
        <v>0</v>
      </c>
    </row>
    <row r="23" spans="2:12" ht="15.75" x14ac:dyDescent="0.25">
      <c r="B23" s="130"/>
      <c r="C23" s="130"/>
      <c r="D23" s="135"/>
      <c r="E23" s="135">
        <v>6526</v>
      </c>
      <c r="F23" s="135" t="s">
        <v>146</v>
      </c>
      <c r="G23" s="131">
        <v>1117.05</v>
      </c>
      <c r="H23" s="131">
        <v>279.18</v>
      </c>
      <c r="I23" s="131">
        <v>500</v>
      </c>
      <c r="J23" s="132">
        <v>0</v>
      </c>
      <c r="K23" s="128">
        <v>0</v>
      </c>
      <c r="L23" s="128">
        <v>0</v>
      </c>
    </row>
    <row r="24" spans="2:12" ht="31.5" x14ac:dyDescent="0.25">
      <c r="B24" s="129"/>
      <c r="C24" s="129">
        <v>66</v>
      </c>
      <c r="D24" s="136"/>
      <c r="E24" s="136"/>
      <c r="F24" s="123" t="s">
        <v>10</v>
      </c>
      <c r="G24" s="124">
        <v>234.04</v>
      </c>
      <c r="H24" s="124">
        <v>1340.16</v>
      </c>
      <c r="I24" s="124">
        <v>2407.44</v>
      </c>
      <c r="J24" s="125">
        <v>1143.1400000000001</v>
      </c>
      <c r="K24" s="126">
        <f t="shared" ref="K24:K31" si="1">J24/G24*100</f>
        <v>488.43787386771498</v>
      </c>
      <c r="L24" s="126">
        <f t="shared" ref="L24:L31" si="2">J24/I24*100</f>
        <v>47.483634067723393</v>
      </c>
    </row>
    <row r="25" spans="2:12" ht="30" x14ac:dyDescent="0.25">
      <c r="B25" s="130"/>
      <c r="C25" s="129"/>
      <c r="D25" s="135">
        <v>661</v>
      </c>
      <c r="E25" s="135"/>
      <c r="F25" s="137" t="s">
        <v>17</v>
      </c>
      <c r="G25" s="131">
        <v>214.04</v>
      </c>
      <c r="H25" s="131">
        <v>1290.1600000000001</v>
      </c>
      <c r="I25" s="131">
        <v>2357.44</v>
      </c>
      <c r="J25" s="132">
        <v>1093.1400000000001</v>
      </c>
      <c r="K25" s="128">
        <f t="shared" si="1"/>
        <v>510.71762287422916</v>
      </c>
      <c r="L25" s="128">
        <f t="shared" si="2"/>
        <v>46.369790959685083</v>
      </c>
    </row>
    <row r="26" spans="2:12" ht="15.75" x14ac:dyDescent="0.25">
      <c r="B26" s="130"/>
      <c r="C26" s="129"/>
      <c r="D26" s="135"/>
      <c r="E26" s="135">
        <v>6615</v>
      </c>
      <c r="F26" s="137" t="s">
        <v>147</v>
      </c>
      <c r="G26" s="131">
        <v>214.04</v>
      </c>
      <c r="H26" s="131">
        <v>1290.1600000000001</v>
      </c>
      <c r="I26" s="131">
        <v>2357.44</v>
      </c>
      <c r="J26" s="132">
        <v>1093.1400000000001</v>
      </c>
      <c r="K26" s="128">
        <f t="shared" si="1"/>
        <v>510.71762287422916</v>
      </c>
      <c r="L26" s="128">
        <f t="shared" si="2"/>
        <v>46.369790959685083</v>
      </c>
    </row>
    <row r="27" spans="2:12" ht="36.75" customHeight="1" x14ac:dyDescent="0.25">
      <c r="B27" s="130"/>
      <c r="C27" s="129"/>
      <c r="D27" s="135">
        <v>663</v>
      </c>
      <c r="E27" s="135"/>
      <c r="F27" s="137" t="s">
        <v>148</v>
      </c>
      <c r="G27" s="131">
        <v>20</v>
      </c>
      <c r="H27" s="131">
        <v>50</v>
      </c>
      <c r="I27" s="131">
        <v>50</v>
      </c>
      <c r="J27" s="132">
        <v>50</v>
      </c>
      <c r="K27" s="128">
        <f t="shared" si="1"/>
        <v>250</v>
      </c>
      <c r="L27" s="128">
        <f t="shared" si="2"/>
        <v>100</v>
      </c>
    </row>
    <row r="28" spans="2:12" ht="30" x14ac:dyDescent="0.25">
      <c r="B28" s="130"/>
      <c r="C28" s="129"/>
      <c r="D28" s="135"/>
      <c r="E28" s="135">
        <v>6631</v>
      </c>
      <c r="F28" s="137" t="s">
        <v>149</v>
      </c>
      <c r="G28" s="131">
        <v>20</v>
      </c>
      <c r="H28" s="131">
        <v>50</v>
      </c>
      <c r="I28" s="131">
        <v>50</v>
      </c>
      <c r="J28" s="132">
        <v>50</v>
      </c>
      <c r="K28" s="128">
        <f t="shared" si="1"/>
        <v>250</v>
      </c>
      <c r="L28" s="128">
        <f t="shared" si="2"/>
        <v>100</v>
      </c>
    </row>
    <row r="29" spans="2:12" ht="31.5" x14ac:dyDescent="0.25">
      <c r="B29" s="129"/>
      <c r="C29" s="129">
        <v>67</v>
      </c>
      <c r="D29" s="136"/>
      <c r="E29" s="136"/>
      <c r="F29" s="123" t="s">
        <v>150</v>
      </c>
      <c r="G29" s="124">
        <v>182708.04</v>
      </c>
      <c r="H29" s="124">
        <v>290740.43</v>
      </c>
      <c r="I29" s="124">
        <v>287266.53000000003</v>
      </c>
      <c r="J29" s="125">
        <v>237677.25</v>
      </c>
      <c r="K29" s="126">
        <f t="shared" si="1"/>
        <v>130.08581888350398</v>
      </c>
      <c r="L29" s="126">
        <f t="shared" si="2"/>
        <v>82.73753646134827</v>
      </c>
    </row>
    <row r="30" spans="2:12" ht="45" x14ac:dyDescent="0.25">
      <c r="B30" s="130"/>
      <c r="C30" s="129"/>
      <c r="D30" s="135">
        <v>671</v>
      </c>
      <c r="E30" s="135"/>
      <c r="F30" s="137" t="s">
        <v>151</v>
      </c>
      <c r="G30" s="131">
        <v>182708.04</v>
      </c>
      <c r="H30" s="131">
        <v>290740.43</v>
      </c>
      <c r="I30" s="131">
        <v>287266.53000000003</v>
      </c>
      <c r="J30" s="132">
        <v>237677.25</v>
      </c>
      <c r="K30" s="128">
        <f t="shared" si="1"/>
        <v>130.08581888350398</v>
      </c>
      <c r="L30" s="128">
        <f t="shared" si="2"/>
        <v>82.73753646134827</v>
      </c>
    </row>
    <row r="31" spans="2:12" ht="30" x14ac:dyDescent="0.25">
      <c r="B31" s="130"/>
      <c r="C31" s="129"/>
      <c r="D31" s="135"/>
      <c r="E31" s="135">
        <v>6711</v>
      </c>
      <c r="F31" s="137" t="s">
        <v>152</v>
      </c>
      <c r="G31" s="131">
        <v>182708.04</v>
      </c>
      <c r="H31" s="131">
        <v>290740.43</v>
      </c>
      <c r="I31" s="131">
        <v>287266.53000000003</v>
      </c>
      <c r="J31" s="132">
        <v>233851</v>
      </c>
      <c r="K31" s="128">
        <f t="shared" si="1"/>
        <v>127.99163080070257</v>
      </c>
      <c r="L31" s="128">
        <f t="shared" si="2"/>
        <v>81.40558525909718</v>
      </c>
    </row>
    <row r="32" spans="2:12" ht="45" x14ac:dyDescent="0.25">
      <c r="B32" s="130"/>
      <c r="C32" s="129"/>
      <c r="D32" s="135"/>
      <c r="E32" s="135">
        <v>6712</v>
      </c>
      <c r="F32" s="137" t="s">
        <v>153</v>
      </c>
      <c r="G32" s="131">
        <v>0</v>
      </c>
      <c r="H32" s="131">
        <v>0</v>
      </c>
      <c r="I32" s="131">
        <v>0</v>
      </c>
      <c r="J32" s="132">
        <v>3826.25</v>
      </c>
      <c r="K32" s="128">
        <v>0</v>
      </c>
      <c r="L32" s="128">
        <v>0</v>
      </c>
    </row>
    <row r="33" spans="2:13" ht="15.75" x14ac:dyDescent="0.25">
      <c r="B33" s="129">
        <v>7</v>
      </c>
      <c r="C33" s="130"/>
      <c r="D33" s="135"/>
      <c r="E33" s="135"/>
      <c r="F33" s="137" t="s">
        <v>12</v>
      </c>
      <c r="G33" s="138">
        <v>0</v>
      </c>
      <c r="H33" s="138">
        <v>0</v>
      </c>
      <c r="I33" s="138">
        <v>0</v>
      </c>
      <c r="J33" s="138">
        <v>0</v>
      </c>
      <c r="K33" s="128">
        <v>0</v>
      </c>
      <c r="L33" s="128">
        <v>0</v>
      </c>
    </row>
    <row r="34" spans="2:13" ht="30" x14ac:dyDescent="0.25">
      <c r="B34" s="130"/>
      <c r="C34" s="130">
        <v>72</v>
      </c>
      <c r="D34" s="135"/>
      <c r="E34" s="135"/>
      <c r="F34" s="134" t="s">
        <v>13</v>
      </c>
      <c r="G34" s="131">
        <v>0</v>
      </c>
      <c r="H34" s="131">
        <v>0</v>
      </c>
      <c r="I34" s="131">
        <v>0</v>
      </c>
      <c r="J34" s="132">
        <v>0</v>
      </c>
      <c r="K34" s="128">
        <v>0</v>
      </c>
      <c r="L34" s="128">
        <v>0</v>
      </c>
    </row>
    <row r="35" spans="2:13" ht="15.75" x14ac:dyDescent="0.25">
      <c r="B35" s="130"/>
      <c r="C35" s="130"/>
      <c r="D35" s="130">
        <v>721</v>
      </c>
      <c r="E35" s="130"/>
      <c r="F35" s="134" t="s">
        <v>18</v>
      </c>
      <c r="G35" s="131">
        <v>0</v>
      </c>
      <c r="H35" s="131">
        <v>0</v>
      </c>
      <c r="I35" s="131">
        <v>0</v>
      </c>
      <c r="J35" s="132">
        <v>0</v>
      </c>
      <c r="K35" s="128">
        <v>0</v>
      </c>
      <c r="L35" s="128">
        <v>0</v>
      </c>
    </row>
    <row r="36" spans="2:13" ht="15.75" x14ac:dyDescent="0.25">
      <c r="B36" s="130"/>
      <c r="C36" s="130"/>
      <c r="D36" s="130"/>
      <c r="E36" s="130">
        <v>7211</v>
      </c>
      <c r="F36" s="134" t="s">
        <v>19</v>
      </c>
      <c r="G36" s="131">
        <v>0</v>
      </c>
      <c r="H36" s="131">
        <v>0</v>
      </c>
      <c r="I36" s="131">
        <v>0</v>
      </c>
      <c r="J36" s="132">
        <v>0</v>
      </c>
      <c r="K36" s="128">
        <v>0</v>
      </c>
      <c r="L36" s="128">
        <v>0</v>
      </c>
    </row>
    <row r="37" spans="2:13" ht="15.75" x14ac:dyDescent="0.25">
      <c r="B37" s="129">
        <v>9</v>
      </c>
      <c r="C37" s="130"/>
      <c r="D37" s="130"/>
      <c r="E37" s="130"/>
      <c r="F37" s="133" t="s">
        <v>155</v>
      </c>
      <c r="G37" s="124">
        <v>1346.78</v>
      </c>
      <c r="H37" s="124">
        <v>8768.1200000000008</v>
      </c>
      <c r="I37" s="124">
        <v>14472.02</v>
      </c>
      <c r="J37" s="125">
        <v>14472.02</v>
      </c>
      <c r="K37" s="126">
        <f>J37/G37*100</f>
        <v>1074.5645168475921</v>
      </c>
      <c r="L37" s="126">
        <f>J37/I37*100</f>
        <v>100</v>
      </c>
    </row>
    <row r="38" spans="2:13" ht="15.75" x14ac:dyDescent="0.25">
      <c r="B38" s="139"/>
      <c r="C38" s="140"/>
      <c r="D38" s="140">
        <v>922</v>
      </c>
      <c r="E38" s="141"/>
      <c r="F38" s="134" t="s">
        <v>156</v>
      </c>
      <c r="G38" s="131">
        <v>1346.78</v>
      </c>
      <c r="H38" s="131">
        <v>8768.1200000000008</v>
      </c>
      <c r="I38" s="131">
        <v>14472.02</v>
      </c>
      <c r="J38" s="132">
        <v>14472.02</v>
      </c>
      <c r="K38" s="128">
        <f>J38/G38*100</f>
        <v>1074.5645168475921</v>
      </c>
      <c r="L38" s="128">
        <f>J38/I38*100</f>
        <v>100</v>
      </c>
    </row>
    <row r="39" spans="2:13" ht="15.75" x14ac:dyDescent="0.25">
      <c r="B39" s="139"/>
      <c r="C39" s="140"/>
      <c r="D39" s="140"/>
      <c r="E39" s="141"/>
      <c r="F39" s="134"/>
      <c r="G39" s="131"/>
      <c r="H39" s="131"/>
      <c r="I39" s="131"/>
      <c r="J39" s="132"/>
      <c r="K39" s="128"/>
      <c r="L39" s="128"/>
    </row>
    <row r="40" spans="2:13" ht="28.5" customHeight="1" x14ac:dyDescent="0.25">
      <c r="B40" s="242" t="s">
        <v>154</v>
      </c>
      <c r="C40" s="243"/>
      <c r="D40" s="243"/>
      <c r="E40" s="244"/>
      <c r="F40" s="154"/>
      <c r="G40" s="154">
        <f>G12+G21+G24+G29+G33+G37</f>
        <v>669117.68000000005</v>
      </c>
      <c r="H40" s="154">
        <v>1363953.51</v>
      </c>
      <c r="I40" s="154">
        <v>1509946.8</v>
      </c>
      <c r="J40" s="154">
        <f>J12+J21+J24+J29+J37</f>
        <v>858857.94000000006</v>
      </c>
      <c r="K40" s="213">
        <f>J40/G40*100</f>
        <v>128.35678471386379</v>
      </c>
      <c r="L40" s="213">
        <f>J40/I40*100</f>
        <v>56.880013256096177</v>
      </c>
    </row>
    <row r="41" spans="2:13" x14ac:dyDescent="0.25">
      <c r="B41" s="7"/>
      <c r="C41" s="7"/>
      <c r="D41" s="7"/>
      <c r="E41" s="7"/>
      <c r="F41" s="7"/>
      <c r="G41" s="7"/>
      <c r="H41" s="7"/>
      <c r="I41" s="7"/>
      <c r="J41" s="7"/>
      <c r="K41" s="214"/>
      <c r="L41" s="214"/>
    </row>
    <row r="42" spans="2:13" ht="47.25" customHeight="1" x14ac:dyDescent="0.25">
      <c r="B42" s="245" t="s">
        <v>5</v>
      </c>
      <c r="C42" s="246"/>
      <c r="D42" s="246"/>
      <c r="E42" s="246"/>
      <c r="F42" s="247"/>
      <c r="G42" s="8" t="s">
        <v>178</v>
      </c>
      <c r="H42" s="8" t="s">
        <v>138</v>
      </c>
      <c r="I42" s="8" t="s">
        <v>176</v>
      </c>
      <c r="J42" s="8" t="s">
        <v>177</v>
      </c>
      <c r="K42" s="215" t="s">
        <v>14</v>
      </c>
      <c r="L42" s="215" t="s">
        <v>31</v>
      </c>
      <c r="M42" s="113"/>
    </row>
    <row r="43" spans="2:13" s="155" customFormat="1" ht="16.5" customHeight="1" x14ac:dyDescent="0.2">
      <c r="B43" s="248">
        <v>1</v>
      </c>
      <c r="C43" s="249"/>
      <c r="D43" s="249"/>
      <c r="E43" s="249"/>
      <c r="F43" s="250"/>
      <c r="G43" s="10">
        <v>2</v>
      </c>
      <c r="H43" s="10">
        <v>3</v>
      </c>
      <c r="I43" s="10">
        <v>4</v>
      </c>
      <c r="J43" s="10">
        <v>5</v>
      </c>
      <c r="K43" s="216" t="s">
        <v>24</v>
      </c>
      <c r="L43" s="216" t="s">
        <v>25</v>
      </c>
    </row>
    <row r="44" spans="2:13" ht="18" customHeight="1" x14ac:dyDescent="0.25">
      <c r="B44" s="123"/>
      <c r="C44" s="123"/>
      <c r="D44" s="123"/>
      <c r="E44" s="123"/>
      <c r="F44" s="123" t="s">
        <v>29</v>
      </c>
      <c r="G44" s="227">
        <v>672494.33</v>
      </c>
      <c r="H44" s="124">
        <v>1363953.51</v>
      </c>
      <c r="I44" s="124">
        <f>I45+I83</f>
        <v>1509946.8</v>
      </c>
      <c r="J44" s="125">
        <f>J45+J83</f>
        <v>847209.87</v>
      </c>
      <c r="K44" s="126">
        <f>J44/SAŽETAK!C16*100</f>
        <v>126.02011702092923</v>
      </c>
      <c r="L44" s="126">
        <f>J44/I44*100</f>
        <v>56.108590713262217</v>
      </c>
    </row>
    <row r="45" spans="2:13" ht="15.75" x14ac:dyDescent="0.25">
      <c r="B45" s="123">
        <v>3</v>
      </c>
      <c r="C45" s="123"/>
      <c r="D45" s="123"/>
      <c r="E45" s="123"/>
      <c r="F45" s="123" t="s">
        <v>2</v>
      </c>
      <c r="G45" s="124">
        <v>672281.45000000007</v>
      </c>
      <c r="H45" s="124">
        <v>1331872.83</v>
      </c>
      <c r="I45" s="124">
        <f>I46+I53+I80</f>
        <v>1469491.86</v>
      </c>
      <c r="J45" s="125">
        <f>J46+J53+J80</f>
        <v>834231.15</v>
      </c>
      <c r="K45" s="126">
        <f t="shared" ref="K45:K87" si="3">J45/G45*100</f>
        <v>124.08956843893282</v>
      </c>
      <c r="L45" s="126">
        <f t="shared" ref="L45:L92" si="4">J45/I45*100</f>
        <v>56.770042264813902</v>
      </c>
    </row>
    <row r="46" spans="2:13" ht="15.75" x14ac:dyDescent="0.25">
      <c r="B46" s="123"/>
      <c r="C46" s="123">
        <v>31</v>
      </c>
      <c r="D46" s="123"/>
      <c r="E46" s="123"/>
      <c r="F46" s="123" t="s">
        <v>3</v>
      </c>
      <c r="G46" s="124">
        <v>440670.32</v>
      </c>
      <c r="H46" s="124">
        <v>933283.8</v>
      </c>
      <c r="I46" s="124">
        <v>1055677.3600000001</v>
      </c>
      <c r="J46" s="125">
        <v>553359.63</v>
      </c>
      <c r="K46" s="126">
        <f t="shared" si="3"/>
        <v>125.57224865972367</v>
      </c>
      <c r="L46" s="126">
        <f t="shared" si="4"/>
        <v>52.417495246843217</v>
      </c>
    </row>
    <row r="47" spans="2:13" ht="15.75" x14ac:dyDescent="0.25">
      <c r="B47" s="123"/>
      <c r="C47" s="137"/>
      <c r="D47" s="123">
        <v>311</v>
      </c>
      <c r="E47" s="123"/>
      <c r="F47" s="123" t="s">
        <v>20</v>
      </c>
      <c r="G47" s="190">
        <v>363628.13</v>
      </c>
      <c r="H47" s="124">
        <v>772092.11</v>
      </c>
      <c r="I47" s="124">
        <v>877136.05</v>
      </c>
      <c r="J47" s="125">
        <v>458318.03</v>
      </c>
      <c r="K47" s="126">
        <f t="shared" si="3"/>
        <v>126.04031211776714</v>
      </c>
      <c r="L47" s="126">
        <f t="shared" si="4"/>
        <v>52.251646708626332</v>
      </c>
    </row>
    <row r="48" spans="2:13" ht="15.75" x14ac:dyDescent="0.25">
      <c r="B48" s="123"/>
      <c r="C48" s="137"/>
      <c r="D48" s="137"/>
      <c r="E48" s="137">
        <v>31111</v>
      </c>
      <c r="F48" s="137" t="s">
        <v>157</v>
      </c>
      <c r="G48" s="131">
        <v>363628.13</v>
      </c>
      <c r="H48" s="131">
        <v>772092.11</v>
      </c>
      <c r="I48" s="131">
        <v>877136.05</v>
      </c>
      <c r="J48" s="132">
        <v>458318.03</v>
      </c>
      <c r="K48" s="126">
        <f t="shared" si="3"/>
        <v>126.04031211776714</v>
      </c>
      <c r="L48" s="126">
        <f t="shared" si="4"/>
        <v>52.251646708626332</v>
      </c>
    </row>
    <row r="49" spans="2:12" ht="15.75" x14ac:dyDescent="0.25">
      <c r="B49" s="123"/>
      <c r="C49" s="137"/>
      <c r="D49" s="123">
        <v>312</v>
      </c>
      <c r="E49" s="123"/>
      <c r="F49" s="123" t="s">
        <v>81</v>
      </c>
      <c r="G49" s="124">
        <v>17370.43</v>
      </c>
      <c r="H49" s="124">
        <v>33016.36</v>
      </c>
      <c r="I49" s="124">
        <v>36861.74</v>
      </c>
      <c r="J49" s="125">
        <v>19578.43</v>
      </c>
      <c r="K49" s="126">
        <f t="shared" si="3"/>
        <v>112.71125700400049</v>
      </c>
      <c r="L49" s="126">
        <f t="shared" si="4"/>
        <v>53.113146585049975</v>
      </c>
    </row>
    <row r="50" spans="2:12" ht="15.75" x14ac:dyDescent="0.25">
      <c r="B50" s="123"/>
      <c r="C50" s="137"/>
      <c r="D50" s="137"/>
      <c r="E50" s="137">
        <v>3121</v>
      </c>
      <c r="F50" s="137" t="s">
        <v>81</v>
      </c>
      <c r="G50" s="131">
        <v>17370.43</v>
      </c>
      <c r="H50" s="131">
        <v>33016.36</v>
      </c>
      <c r="I50" s="131">
        <v>36861.74</v>
      </c>
      <c r="J50" s="132">
        <v>19578.43</v>
      </c>
      <c r="K50" s="126">
        <f t="shared" si="3"/>
        <v>112.71125700400049</v>
      </c>
      <c r="L50" s="126">
        <f t="shared" si="4"/>
        <v>53.113146585049975</v>
      </c>
    </row>
    <row r="51" spans="2:12" ht="15.75" x14ac:dyDescent="0.25">
      <c r="B51" s="123"/>
      <c r="C51" s="137"/>
      <c r="D51" s="123">
        <v>313</v>
      </c>
      <c r="E51" s="123"/>
      <c r="F51" s="123" t="s">
        <v>158</v>
      </c>
      <c r="G51" s="124">
        <v>59671.76</v>
      </c>
      <c r="H51" s="124">
        <v>128175.33</v>
      </c>
      <c r="I51" s="124">
        <v>141415.51999999999</v>
      </c>
      <c r="J51" s="125">
        <v>75463.17</v>
      </c>
      <c r="K51" s="126">
        <f t="shared" si="3"/>
        <v>126.46379124731699</v>
      </c>
      <c r="L51" s="126">
        <f t="shared" si="4"/>
        <v>53.362721432555638</v>
      </c>
    </row>
    <row r="52" spans="2:12" ht="30" x14ac:dyDescent="0.25">
      <c r="B52" s="123"/>
      <c r="C52" s="137"/>
      <c r="D52" s="137"/>
      <c r="E52" s="137">
        <v>3132</v>
      </c>
      <c r="F52" s="137" t="s">
        <v>159</v>
      </c>
      <c r="G52" s="131">
        <v>59671.76</v>
      </c>
      <c r="H52" s="131">
        <v>128175.33</v>
      </c>
      <c r="I52" s="131">
        <v>141415.51999999999</v>
      </c>
      <c r="J52" s="132">
        <v>75463.17</v>
      </c>
      <c r="K52" s="126">
        <f t="shared" si="3"/>
        <v>126.46379124731699</v>
      </c>
      <c r="L52" s="126">
        <f t="shared" si="4"/>
        <v>53.362721432555638</v>
      </c>
    </row>
    <row r="53" spans="2:12" ht="15.75" x14ac:dyDescent="0.25">
      <c r="B53" s="129"/>
      <c r="C53" s="129">
        <v>32</v>
      </c>
      <c r="D53" s="136"/>
      <c r="E53" s="136"/>
      <c r="F53" s="129" t="s">
        <v>8</v>
      </c>
      <c r="G53" s="124">
        <v>231116.07</v>
      </c>
      <c r="H53" s="124">
        <v>398589.03</v>
      </c>
      <c r="I53" s="124">
        <v>413814.5</v>
      </c>
      <c r="J53" s="125">
        <v>280381.02</v>
      </c>
      <c r="K53" s="126">
        <f t="shared" si="3"/>
        <v>121.31610752986583</v>
      </c>
      <c r="L53" s="126">
        <f t="shared" si="4"/>
        <v>67.755242989310432</v>
      </c>
    </row>
    <row r="54" spans="2:12" ht="15.75" x14ac:dyDescent="0.25">
      <c r="B54" s="130"/>
      <c r="C54" s="130"/>
      <c r="D54" s="129">
        <v>321</v>
      </c>
      <c r="E54" s="129"/>
      <c r="F54" s="129" t="s">
        <v>22</v>
      </c>
      <c r="G54" s="124">
        <v>37656.18</v>
      </c>
      <c r="H54" s="124">
        <v>75705.279999999999</v>
      </c>
      <c r="I54" s="124">
        <f>I55+I56+I57</f>
        <v>84297.33</v>
      </c>
      <c r="J54" s="125">
        <v>40324.519999999997</v>
      </c>
      <c r="K54" s="126">
        <f t="shared" si="3"/>
        <v>107.08606130520938</v>
      </c>
      <c r="L54" s="126">
        <f t="shared" si="4"/>
        <v>47.83605838998696</v>
      </c>
    </row>
    <row r="55" spans="2:12" ht="15.75" x14ac:dyDescent="0.25">
      <c r="B55" s="130"/>
      <c r="C55" s="129"/>
      <c r="D55" s="130"/>
      <c r="E55" s="130">
        <v>3211</v>
      </c>
      <c r="F55" s="134" t="s">
        <v>23</v>
      </c>
      <c r="G55" s="131">
        <v>1049.67</v>
      </c>
      <c r="H55" s="131">
        <v>2930.04</v>
      </c>
      <c r="I55" s="131">
        <v>2859.27</v>
      </c>
      <c r="J55" s="132">
        <v>2326.92</v>
      </c>
      <c r="K55" s="126">
        <f t="shared" si="3"/>
        <v>221.68109977421472</v>
      </c>
      <c r="L55" s="126">
        <f t="shared" si="4"/>
        <v>81.381611390319904</v>
      </c>
    </row>
    <row r="56" spans="2:12" ht="30" x14ac:dyDescent="0.25">
      <c r="B56" s="130"/>
      <c r="C56" s="129"/>
      <c r="D56" s="130"/>
      <c r="E56" s="130">
        <v>3212</v>
      </c>
      <c r="F56" s="134" t="s">
        <v>160</v>
      </c>
      <c r="G56" s="131">
        <v>35645.53</v>
      </c>
      <c r="H56" s="131">
        <v>71006.7</v>
      </c>
      <c r="I56" s="131">
        <v>79669.52</v>
      </c>
      <c r="J56" s="132">
        <v>37153.599999999999</v>
      </c>
      <c r="K56" s="126">
        <f t="shared" si="3"/>
        <v>104.23074085306068</v>
      </c>
      <c r="L56" s="126">
        <f t="shared" si="4"/>
        <v>46.634647729771686</v>
      </c>
    </row>
    <row r="57" spans="2:12" ht="15.75" x14ac:dyDescent="0.25">
      <c r="B57" s="130"/>
      <c r="C57" s="129"/>
      <c r="D57" s="130"/>
      <c r="E57" s="130">
        <v>3213</v>
      </c>
      <c r="F57" s="134" t="s">
        <v>54</v>
      </c>
      <c r="G57" s="131">
        <v>960.98</v>
      </c>
      <c r="H57" s="131">
        <v>1768.54</v>
      </c>
      <c r="I57" s="131">
        <v>1768.54</v>
      </c>
      <c r="J57" s="132">
        <v>844</v>
      </c>
      <c r="K57" s="126">
        <f t="shared" si="3"/>
        <v>87.827009927365822</v>
      </c>
      <c r="L57" s="126">
        <f t="shared" si="4"/>
        <v>47.722980537618604</v>
      </c>
    </row>
    <row r="58" spans="2:12" ht="15.75" x14ac:dyDescent="0.25">
      <c r="B58" s="130"/>
      <c r="C58" s="129"/>
      <c r="D58" s="129">
        <v>322</v>
      </c>
      <c r="E58" s="129"/>
      <c r="F58" s="133" t="s">
        <v>161</v>
      </c>
      <c r="G58" s="124">
        <v>57774.39</v>
      </c>
      <c r="H58" s="124">
        <f>H59+H60+H61+H62</f>
        <v>120487.59999999999</v>
      </c>
      <c r="I58" s="124">
        <f>I59+I60+I61+I62+I63</f>
        <v>92336.01</v>
      </c>
      <c r="J58" s="125">
        <v>51209.93</v>
      </c>
      <c r="K58" s="126">
        <f t="shared" si="3"/>
        <v>88.637768395304562</v>
      </c>
      <c r="L58" s="126">
        <f t="shared" si="4"/>
        <v>55.460410299297102</v>
      </c>
    </row>
    <row r="59" spans="2:12" ht="30" x14ac:dyDescent="0.25">
      <c r="B59" s="130"/>
      <c r="C59" s="129"/>
      <c r="D59" s="130"/>
      <c r="E59" s="130">
        <v>3221</v>
      </c>
      <c r="F59" s="134" t="s">
        <v>162</v>
      </c>
      <c r="G59" s="131">
        <v>2205.11</v>
      </c>
      <c r="H59" s="131">
        <v>2993.17</v>
      </c>
      <c r="I59" s="131">
        <v>3523.68</v>
      </c>
      <c r="J59" s="132">
        <v>592.5</v>
      </c>
      <c r="K59" s="126">
        <f t="shared" si="3"/>
        <v>26.869407875344088</v>
      </c>
      <c r="L59" s="126">
        <f t="shared" si="4"/>
        <v>16.814807246969078</v>
      </c>
    </row>
    <row r="60" spans="2:12" ht="15.75" x14ac:dyDescent="0.25">
      <c r="B60" s="130"/>
      <c r="C60" s="129"/>
      <c r="D60" s="130"/>
      <c r="E60" s="130">
        <v>3222</v>
      </c>
      <c r="F60" s="134" t="s">
        <v>56</v>
      </c>
      <c r="G60" s="131">
        <v>22276.01</v>
      </c>
      <c r="H60" s="131">
        <v>52147.98</v>
      </c>
      <c r="I60" s="131">
        <v>49847.63</v>
      </c>
      <c r="J60" s="132">
        <v>28652.98</v>
      </c>
      <c r="K60" s="126">
        <f t="shared" si="3"/>
        <v>128.627074597291</v>
      </c>
      <c r="L60" s="126">
        <f t="shared" si="4"/>
        <v>57.481127989435009</v>
      </c>
    </row>
    <row r="61" spans="2:12" ht="15.75" x14ac:dyDescent="0.25">
      <c r="B61" s="130"/>
      <c r="C61" s="129"/>
      <c r="D61" s="130"/>
      <c r="E61" s="130">
        <v>3223</v>
      </c>
      <c r="F61" s="134" t="s">
        <v>163</v>
      </c>
      <c r="G61" s="131">
        <v>32681.81</v>
      </c>
      <c r="H61" s="131">
        <v>37772</v>
      </c>
      <c r="I61" s="131">
        <v>37064.699999999997</v>
      </c>
      <c r="J61" s="132">
        <v>21387.21</v>
      </c>
      <c r="K61" s="126">
        <f t="shared" si="3"/>
        <v>65.44071457486595</v>
      </c>
      <c r="L61" s="126">
        <f t="shared" si="4"/>
        <v>57.702369100518823</v>
      </c>
    </row>
    <row r="62" spans="2:12" ht="30" x14ac:dyDescent="0.25">
      <c r="B62" s="130"/>
      <c r="C62" s="129"/>
      <c r="D62" s="130"/>
      <c r="E62" s="130">
        <v>3224</v>
      </c>
      <c r="F62" s="134" t="s">
        <v>134</v>
      </c>
      <c r="G62" s="131">
        <v>611.46</v>
      </c>
      <c r="H62" s="131">
        <v>27574.45</v>
      </c>
      <c r="I62" s="131">
        <v>1700</v>
      </c>
      <c r="J62" s="132">
        <v>577.24</v>
      </c>
      <c r="K62" s="126">
        <f t="shared" si="3"/>
        <v>94.403558695581069</v>
      </c>
      <c r="L62" s="126">
        <f t="shared" si="4"/>
        <v>33.955294117647064</v>
      </c>
    </row>
    <row r="63" spans="2:12" ht="15.75" x14ac:dyDescent="0.25">
      <c r="B63" s="130"/>
      <c r="C63" s="129"/>
      <c r="D63" s="130"/>
      <c r="E63" s="130">
        <v>3227</v>
      </c>
      <c r="F63" s="134" t="s">
        <v>209</v>
      </c>
      <c r="G63" s="131">
        <v>0</v>
      </c>
      <c r="H63" s="131">
        <v>0</v>
      </c>
      <c r="I63" s="131">
        <v>200</v>
      </c>
      <c r="J63" s="132">
        <v>0</v>
      </c>
      <c r="K63" s="126">
        <v>0</v>
      </c>
      <c r="L63" s="126">
        <f t="shared" si="4"/>
        <v>0</v>
      </c>
    </row>
    <row r="64" spans="2:12" ht="15.75" x14ac:dyDescent="0.25">
      <c r="B64" s="130"/>
      <c r="C64" s="129"/>
      <c r="D64" s="129">
        <v>323</v>
      </c>
      <c r="E64" s="129"/>
      <c r="F64" s="133" t="s">
        <v>164</v>
      </c>
      <c r="G64" s="124">
        <v>134771.41</v>
      </c>
      <c r="H64" s="124">
        <f>H65+H66+H67+H68+H69+H70+H71</f>
        <v>220012.67</v>
      </c>
      <c r="I64" s="124">
        <f>I65+I66+I67+I68+I69+I70+I71+I72</f>
        <v>230325.49000000002</v>
      </c>
      <c r="J64" s="125">
        <v>187040.74</v>
      </c>
      <c r="K64" s="126">
        <f t="shared" si="3"/>
        <v>138.78369306962063</v>
      </c>
      <c r="L64" s="126">
        <f t="shared" si="4"/>
        <v>81.207138645401329</v>
      </c>
    </row>
    <row r="65" spans="2:12" ht="15.75" x14ac:dyDescent="0.25">
      <c r="B65" s="130"/>
      <c r="C65" s="129"/>
      <c r="D65" s="130"/>
      <c r="E65" s="130">
        <v>3231</v>
      </c>
      <c r="F65" s="134" t="s">
        <v>60</v>
      </c>
      <c r="G65" s="131">
        <v>470.4</v>
      </c>
      <c r="H65" s="131">
        <v>1528.95</v>
      </c>
      <c r="I65" s="131">
        <v>1528.95</v>
      </c>
      <c r="J65" s="132">
        <v>687.26</v>
      </c>
      <c r="K65" s="126">
        <f t="shared" si="3"/>
        <v>146.10119047619048</v>
      </c>
      <c r="L65" s="126">
        <f t="shared" si="4"/>
        <v>44.949802151803524</v>
      </c>
    </row>
    <row r="66" spans="2:12" ht="15.75" x14ac:dyDescent="0.25">
      <c r="B66" s="130"/>
      <c r="C66" s="129"/>
      <c r="D66" s="130"/>
      <c r="E66" s="130">
        <v>3232</v>
      </c>
      <c r="F66" s="134" t="s">
        <v>75</v>
      </c>
      <c r="G66" s="131">
        <v>6674.73</v>
      </c>
      <c r="H66" s="131">
        <v>4990.3100000000004</v>
      </c>
      <c r="I66" s="131">
        <v>6624.53</v>
      </c>
      <c r="J66" s="132">
        <v>7455.38</v>
      </c>
      <c r="K66" s="126">
        <f t="shared" si="3"/>
        <v>111.69560416676032</v>
      </c>
      <c r="L66" s="126">
        <f t="shared" si="4"/>
        <v>112.54202184909722</v>
      </c>
    </row>
    <row r="67" spans="2:12" ht="15.75" x14ac:dyDescent="0.25">
      <c r="B67" s="130"/>
      <c r="C67" s="129"/>
      <c r="D67" s="130"/>
      <c r="E67" s="130">
        <v>3234</v>
      </c>
      <c r="F67" s="134" t="s">
        <v>62</v>
      </c>
      <c r="G67" s="131">
        <v>2166.98</v>
      </c>
      <c r="H67" s="131">
        <v>3537.7</v>
      </c>
      <c r="I67" s="131">
        <v>4000</v>
      </c>
      <c r="J67" s="132">
        <v>3018.62</v>
      </c>
      <c r="K67" s="126">
        <f t="shared" si="3"/>
        <v>139.30077804132941</v>
      </c>
      <c r="L67" s="126">
        <f t="shared" si="4"/>
        <v>75.465499999999992</v>
      </c>
    </row>
    <row r="68" spans="2:12" ht="15.75" x14ac:dyDescent="0.25">
      <c r="B68" s="130"/>
      <c r="C68" s="129"/>
      <c r="D68" s="130"/>
      <c r="E68" s="130">
        <v>3235</v>
      </c>
      <c r="F68" s="134" t="s">
        <v>165</v>
      </c>
      <c r="G68" s="131">
        <v>123346.45</v>
      </c>
      <c r="H68" s="131">
        <v>203233.42</v>
      </c>
      <c r="I68" s="131">
        <v>211698.37</v>
      </c>
      <c r="J68" s="132">
        <v>173395.44</v>
      </c>
      <c r="K68" s="126">
        <f t="shared" si="3"/>
        <v>140.57594685538172</v>
      </c>
      <c r="L68" s="126">
        <f t="shared" si="4"/>
        <v>81.906837544379769</v>
      </c>
    </row>
    <row r="69" spans="2:12" ht="15.75" x14ac:dyDescent="0.25">
      <c r="B69" s="130"/>
      <c r="C69" s="129"/>
      <c r="D69" s="130"/>
      <c r="E69" s="130">
        <v>3237</v>
      </c>
      <c r="F69" s="134" t="s">
        <v>76</v>
      </c>
      <c r="G69" s="131">
        <v>0</v>
      </c>
      <c r="H69" s="131">
        <v>0</v>
      </c>
      <c r="I69" s="131">
        <v>300</v>
      </c>
      <c r="J69" s="132">
        <v>1000</v>
      </c>
      <c r="K69" s="126">
        <v>0</v>
      </c>
      <c r="L69" s="126">
        <f t="shared" si="4"/>
        <v>333.33333333333337</v>
      </c>
    </row>
    <row r="70" spans="2:12" ht="15.75" x14ac:dyDescent="0.25">
      <c r="B70" s="130"/>
      <c r="C70" s="129"/>
      <c r="D70" s="130"/>
      <c r="E70" s="130">
        <v>3236</v>
      </c>
      <c r="F70" s="134" t="s">
        <v>65</v>
      </c>
      <c r="G70" s="131">
        <v>192.56</v>
      </c>
      <c r="H70" s="131">
        <v>2548.3200000000002</v>
      </c>
      <c r="I70" s="131">
        <v>2548.3200000000002</v>
      </c>
      <c r="J70" s="132">
        <v>0</v>
      </c>
      <c r="K70" s="126">
        <f t="shared" si="3"/>
        <v>0</v>
      </c>
      <c r="L70" s="126">
        <f t="shared" si="4"/>
        <v>0</v>
      </c>
    </row>
    <row r="71" spans="2:12" ht="15.75" x14ac:dyDescent="0.25">
      <c r="B71" s="130"/>
      <c r="C71" s="129"/>
      <c r="D71" s="130"/>
      <c r="E71" s="130">
        <v>3238</v>
      </c>
      <c r="F71" s="134" t="s">
        <v>66</v>
      </c>
      <c r="G71" s="131">
        <v>1920.29</v>
      </c>
      <c r="H71" s="131">
        <v>4173.97</v>
      </c>
      <c r="I71" s="131">
        <v>3625.32</v>
      </c>
      <c r="J71" s="132">
        <v>1484.05</v>
      </c>
      <c r="K71" s="126">
        <f t="shared" si="3"/>
        <v>77.282597940936</v>
      </c>
      <c r="L71" s="126">
        <f t="shared" si="4"/>
        <v>40.935696710911031</v>
      </c>
    </row>
    <row r="72" spans="2:12" ht="15.75" x14ac:dyDescent="0.25">
      <c r="B72" s="130"/>
      <c r="C72" s="129"/>
      <c r="D72" s="130"/>
      <c r="E72" s="130">
        <v>3239</v>
      </c>
      <c r="F72" s="134" t="s">
        <v>166</v>
      </c>
      <c r="G72" s="131">
        <v>0</v>
      </c>
      <c r="H72" s="131">
        <v>0</v>
      </c>
      <c r="I72" s="131">
        <v>0</v>
      </c>
      <c r="J72" s="132">
        <v>0</v>
      </c>
      <c r="K72" s="126">
        <v>0</v>
      </c>
      <c r="L72" s="126">
        <v>0</v>
      </c>
    </row>
    <row r="73" spans="2:12" ht="31.5" x14ac:dyDescent="0.25">
      <c r="B73" s="130"/>
      <c r="C73" s="129"/>
      <c r="D73" s="129">
        <v>329</v>
      </c>
      <c r="E73" s="129"/>
      <c r="F73" s="133" t="s">
        <v>70</v>
      </c>
      <c r="G73" s="124">
        <v>914.08999999999992</v>
      </c>
      <c r="H73" s="124">
        <f>H74+H75+H76+H77+H78+H79</f>
        <v>7203.48</v>
      </c>
      <c r="I73" s="124">
        <f>I74+I75+I76+I77+I79+I78+I80+I81+I82</f>
        <v>6855.67</v>
      </c>
      <c r="J73" s="125">
        <v>1805.83</v>
      </c>
      <c r="K73" s="126">
        <f t="shared" si="3"/>
        <v>197.55494535549016</v>
      </c>
      <c r="L73" s="126">
        <f t="shared" si="4"/>
        <v>26.34067859158915</v>
      </c>
    </row>
    <row r="74" spans="2:12" ht="15.75" x14ac:dyDescent="0.25">
      <c r="B74" s="130"/>
      <c r="C74" s="129"/>
      <c r="D74" s="130"/>
      <c r="E74" s="130">
        <v>3292</v>
      </c>
      <c r="F74" s="134" t="s">
        <v>67</v>
      </c>
      <c r="G74" s="131">
        <v>0</v>
      </c>
      <c r="H74" s="131">
        <v>895.5</v>
      </c>
      <c r="I74" s="131">
        <v>895.5</v>
      </c>
      <c r="J74" s="132">
        <v>203.02</v>
      </c>
      <c r="K74" s="126">
        <v>0</v>
      </c>
      <c r="L74" s="126">
        <f t="shared" si="4"/>
        <v>22.671133445002791</v>
      </c>
    </row>
    <row r="75" spans="2:12" ht="15.75" x14ac:dyDescent="0.25">
      <c r="B75" s="130"/>
      <c r="C75" s="129"/>
      <c r="D75" s="130"/>
      <c r="E75" s="130">
        <v>3293</v>
      </c>
      <c r="F75" s="134" t="s">
        <v>68</v>
      </c>
      <c r="G75" s="131">
        <v>0</v>
      </c>
      <c r="H75" s="131">
        <v>350</v>
      </c>
      <c r="I75" s="131">
        <v>400</v>
      </c>
      <c r="J75" s="132">
        <v>0</v>
      </c>
      <c r="K75" s="126">
        <v>0</v>
      </c>
      <c r="L75" s="126">
        <f t="shared" si="4"/>
        <v>0</v>
      </c>
    </row>
    <row r="76" spans="2:12" ht="15.75" x14ac:dyDescent="0.25">
      <c r="B76" s="130"/>
      <c r="C76" s="129"/>
      <c r="D76" s="130"/>
      <c r="E76" s="130">
        <v>3294</v>
      </c>
      <c r="F76" s="134" t="s">
        <v>167</v>
      </c>
      <c r="G76" s="131">
        <v>55</v>
      </c>
      <c r="H76" s="131">
        <v>172.54</v>
      </c>
      <c r="I76" s="131">
        <v>350</v>
      </c>
      <c r="J76" s="132">
        <v>173.09</v>
      </c>
      <c r="K76" s="126">
        <f t="shared" si="3"/>
        <v>314.70909090909089</v>
      </c>
      <c r="L76" s="126">
        <f t="shared" si="4"/>
        <v>49.454285714285717</v>
      </c>
    </row>
    <row r="77" spans="2:12" ht="15.75" x14ac:dyDescent="0.25">
      <c r="B77" s="130"/>
      <c r="C77" s="129"/>
      <c r="D77" s="130"/>
      <c r="E77" s="130">
        <v>3299</v>
      </c>
      <c r="F77" s="134" t="s">
        <v>70</v>
      </c>
      <c r="G77" s="131">
        <v>482.31</v>
      </c>
      <c r="H77" s="131">
        <v>2446.14</v>
      </c>
      <c r="I77" s="131">
        <v>2218.17</v>
      </c>
      <c r="J77" s="132">
        <v>181.77</v>
      </c>
      <c r="K77" s="126">
        <f t="shared" si="3"/>
        <v>37.687379486222554</v>
      </c>
      <c r="L77" s="126">
        <f t="shared" si="4"/>
        <v>8.1945928400438195</v>
      </c>
    </row>
    <row r="78" spans="2:12" ht="15.75" x14ac:dyDescent="0.25">
      <c r="B78" s="130"/>
      <c r="C78" s="129"/>
      <c r="D78" s="130"/>
      <c r="E78" s="130">
        <v>3295</v>
      </c>
      <c r="F78" s="134" t="s">
        <v>168</v>
      </c>
      <c r="G78" s="131">
        <v>376.78</v>
      </c>
      <c r="H78" s="131">
        <v>2416.46</v>
      </c>
      <c r="I78" s="131">
        <v>2492</v>
      </c>
      <c r="J78" s="132">
        <v>980</v>
      </c>
      <c r="K78" s="126">
        <f t="shared" si="3"/>
        <v>260.0987313551675</v>
      </c>
      <c r="L78" s="126">
        <f t="shared" si="4"/>
        <v>39.325842696629216</v>
      </c>
    </row>
    <row r="79" spans="2:12" ht="15.75" x14ac:dyDescent="0.25">
      <c r="B79" s="130"/>
      <c r="C79" s="129"/>
      <c r="D79" s="130"/>
      <c r="E79" s="130">
        <v>3296</v>
      </c>
      <c r="F79" s="134" t="s">
        <v>94</v>
      </c>
      <c r="G79" s="131">
        <v>0</v>
      </c>
      <c r="H79" s="131">
        <v>922.84</v>
      </c>
      <c r="I79" s="131">
        <v>500</v>
      </c>
      <c r="J79" s="132">
        <v>267.95</v>
      </c>
      <c r="K79" s="126">
        <v>0</v>
      </c>
      <c r="L79" s="126">
        <f t="shared" si="4"/>
        <v>53.589999999999996</v>
      </c>
    </row>
    <row r="80" spans="2:12" ht="15.75" x14ac:dyDescent="0.25">
      <c r="B80" s="130"/>
      <c r="C80" s="129">
        <v>38</v>
      </c>
      <c r="D80" s="129"/>
      <c r="E80" s="129"/>
      <c r="F80" s="133" t="s">
        <v>81</v>
      </c>
      <c r="G80" s="124">
        <v>495.06</v>
      </c>
      <c r="H80" s="124">
        <v>0</v>
      </c>
      <c r="I80" s="124">
        <v>0</v>
      </c>
      <c r="J80" s="125">
        <v>490.5</v>
      </c>
      <c r="K80" s="126">
        <f t="shared" si="3"/>
        <v>99.078899527330023</v>
      </c>
      <c r="L80" s="126">
        <v>0</v>
      </c>
    </row>
    <row r="81" spans="2:12" ht="15.75" x14ac:dyDescent="0.25">
      <c r="B81" s="130"/>
      <c r="C81" s="129"/>
      <c r="D81" s="130">
        <v>381</v>
      </c>
      <c r="E81" s="130"/>
      <c r="F81" s="134" t="s">
        <v>169</v>
      </c>
      <c r="G81" s="124">
        <v>495.06</v>
      </c>
      <c r="H81" s="131">
        <v>0</v>
      </c>
      <c r="I81" s="131">
        <v>0</v>
      </c>
      <c r="J81" s="132">
        <v>490.5</v>
      </c>
      <c r="K81" s="126">
        <f t="shared" si="3"/>
        <v>99.078899527330023</v>
      </c>
      <c r="L81" s="126">
        <v>0</v>
      </c>
    </row>
    <row r="82" spans="2:12" ht="15.75" x14ac:dyDescent="0.25">
      <c r="B82" s="130"/>
      <c r="C82" s="129"/>
      <c r="D82" s="130"/>
      <c r="E82" s="130">
        <v>3812</v>
      </c>
      <c r="F82" s="134" t="s">
        <v>170</v>
      </c>
      <c r="G82" s="124">
        <v>495.06</v>
      </c>
      <c r="H82" s="131">
        <v>0</v>
      </c>
      <c r="I82" s="131">
        <v>0</v>
      </c>
      <c r="J82" s="132">
        <v>490.5</v>
      </c>
      <c r="K82" s="126">
        <f t="shared" si="3"/>
        <v>99.078899527330023</v>
      </c>
      <c r="L82" s="126">
        <v>0</v>
      </c>
    </row>
    <row r="83" spans="2:12" ht="31.5" x14ac:dyDescent="0.25">
      <c r="B83" s="143">
        <v>4</v>
      </c>
      <c r="C83" s="144"/>
      <c r="D83" s="144"/>
      <c r="E83" s="145"/>
      <c r="F83" s="146" t="s">
        <v>4</v>
      </c>
      <c r="G83" s="124">
        <v>212.88</v>
      </c>
      <c r="H83" s="124">
        <v>32080.68</v>
      </c>
      <c r="I83" s="124">
        <f>I84+I90</f>
        <v>40454.94</v>
      </c>
      <c r="J83" s="125">
        <v>12978.72</v>
      </c>
      <c r="K83" s="126">
        <f t="shared" si="3"/>
        <v>6096.7305524239009</v>
      </c>
      <c r="L83" s="126">
        <f t="shared" si="4"/>
        <v>32.081916324681238</v>
      </c>
    </row>
    <row r="84" spans="2:12" ht="15.75" x14ac:dyDescent="0.25">
      <c r="B84" s="145"/>
      <c r="C84" s="145">
        <v>42</v>
      </c>
      <c r="D84" s="145"/>
      <c r="E84" s="147"/>
      <c r="F84" s="148" t="s">
        <v>171</v>
      </c>
      <c r="G84" s="125">
        <v>212.88</v>
      </c>
      <c r="H84" s="125">
        <v>28259.42</v>
      </c>
      <c r="I84" s="125">
        <f>I85+I88</f>
        <v>36633.68</v>
      </c>
      <c r="J84" s="125">
        <v>12978.72</v>
      </c>
      <c r="K84" s="126">
        <f t="shared" si="3"/>
        <v>6096.7305524239009</v>
      </c>
      <c r="L84" s="126">
        <f t="shared" si="4"/>
        <v>35.42838175143747</v>
      </c>
    </row>
    <row r="85" spans="2:12" ht="15.75" x14ac:dyDescent="0.25">
      <c r="B85" s="142"/>
      <c r="C85" s="142"/>
      <c r="D85" s="147">
        <v>422</v>
      </c>
      <c r="E85" s="147"/>
      <c r="F85" s="149" t="s">
        <v>172</v>
      </c>
      <c r="G85" s="150">
        <v>212.88</v>
      </c>
      <c r="H85" s="150">
        <v>2954.46</v>
      </c>
      <c r="I85" s="150">
        <f>I86+I87</f>
        <v>1627.23</v>
      </c>
      <c r="J85" s="150">
        <v>1950</v>
      </c>
      <c r="K85" s="126">
        <f t="shared" si="3"/>
        <v>916.00901916572718</v>
      </c>
      <c r="L85" s="126">
        <f t="shared" si="4"/>
        <v>119.8355487546321</v>
      </c>
    </row>
    <row r="86" spans="2:12" ht="15.75" x14ac:dyDescent="0.25">
      <c r="B86" s="142"/>
      <c r="C86" s="142"/>
      <c r="D86" s="147"/>
      <c r="E86" s="147">
        <v>4221</v>
      </c>
      <c r="F86" s="149" t="s">
        <v>77</v>
      </c>
      <c r="G86" s="189">
        <v>0</v>
      </c>
      <c r="H86" s="150">
        <v>2654.46</v>
      </c>
      <c r="I86" s="150">
        <v>1327.23</v>
      </c>
      <c r="J86" s="150">
        <v>1950</v>
      </c>
      <c r="K86" s="126">
        <v>0</v>
      </c>
      <c r="L86" s="126">
        <f t="shared" si="4"/>
        <v>146.9225379173165</v>
      </c>
    </row>
    <row r="87" spans="2:12" ht="15.75" x14ac:dyDescent="0.25">
      <c r="B87" s="142"/>
      <c r="C87" s="142"/>
      <c r="D87" s="147"/>
      <c r="E87" s="151">
        <v>4227</v>
      </c>
      <c r="F87" s="149" t="s">
        <v>99</v>
      </c>
      <c r="G87" s="189">
        <v>212.88</v>
      </c>
      <c r="H87" s="150">
        <v>300</v>
      </c>
      <c r="I87" s="150">
        <v>300</v>
      </c>
      <c r="J87" s="150">
        <v>0</v>
      </c>
      <c r="K87" s="126">
        <f t="shared" si="3"/>
        <v>0</v>
      </c>
      <c r="L87" s="126">
        <f t="shared" si="4"/>
        <v>0</v>
      </c>
    </row>
    <row r="88" spans="2:12" ht="15.75" x14ac:dyDescent="0.25">
      <c r="B88" s="151"/>
      <c r="C88" s="145"/>
      <c r="D88" s="151">
        <v>424</v>
      </c>
      <c r="E88" s="151"/>
      <c r="F88" s="152" t="s">
        <v>173</v>
      </c>
      <c r="G88" s="125">
        <v>0</v>
      </c>
      <c r="H88" s="132">
        <v>23977.73</v>
      </c>
      <c r="I88" s="132">
        <v>35006.449999999997</v>
      </c>
      <c r="J88" s="132">
        <v>11028.72</v>
      </c>
      <c r="K88" s="126">
        <v>0</v>
      </c>
      <c r="L88" s="126">
        <f t="shared" si="4"/>
        <v>31.504822682677052</v>
      </c>
    </row>
    <row r="89" spans="2:12" ht="15.75" x14ac:dyDescent="0.25">
      <c r="B89" s="151"/>
      <c r="C89" s="145"/>
      <c r="D89" s="151"/>
      <c r="E89" s="151">
        <v>4241</v>
      </c>
      <c r="F89" s="152" t="s">
        <v>95</v>
      </c>
      <c r="G89" s="125">
        <v>0</v>
      </c>
      <c r="H89" s="132">
        <v>23977.73</v>
      </c>
      <c r="I89" s="132">
        <v>35006.449999999997</v>
      </c>
      <c r="J89" s="132">
        <v>11028.72</v>
      </c>
      <c r="K89" s="126">
        <v>0</v>
      </c>
      <c r="L89" s="126">
        <f t="shared" si="4"/>
        <v>31.504822682677052</v>
      </c>
    </row>
    <row r="90" spans="2:12" ht="15.75" x14ac:dyDescent="0.25">
      <c r="B90" s="145"/>
      <c r="C90" s="145">
        <v>45</v>
      </c>
      <c r="D90" s="145"/>
      <c r="E90" s="151"/>
      <c r="F90" s="148" t="s">
        <v>174</v>
      </c>
      <c r="G90" s="125">
        <v>0</v>
      </c>
      <c r="H90" s="125">
        <v>3821.26</v>
      </c>
      <c r="I90" s="125">
        <v>3821.26</v>
      </c>
      <c r="J90" s="125">
        <v>0</v>
      </c>
      <c r="K90" s="126">
        <v>0</v>
      </c>
      <c r="L90" s="126">
        <f t="shared" si="4"/>
        <v>0</v>
      </c>
    </row>
    <row r="91" spans="2:12" ht="15.75" x14ac:dyDescent="0.25">
      <c r="B91" s="151"/>
      <c r="C91" s="151"/>
      <c r="D91" s="151">
        <v>451</v>
      </c>
      <c r="E91" s="151"/>
      <c r="F91" s="152" t="s">
        <v>175</v>
      </c>
      <c r="G91" s="125">
        <v>0</v>
      </c>
      <c r="H91" s="132">
        <v>3821.26</v>
      </c>
      <c r="I91" s="132">
        <v>3821.26</v>
      </c>
      <c r="J91" s="132">
        <v>0</v>
      </c>
      <c r="K91" s="126">
        <v>0</v>
      </c>
      <c r="L91" s="126">
        <f t="shared" si="4"/>
        <v>0</v>
      </c>
    </row>
    <row r="92" spans="2:12" ht="15.75" x14ac:dyDescent="0.25">
      <c r="B92" s="151"/>
      <c r="C92" s="151"/>
      <c r="D92" s="151"/>
      <c r="E92" s="153">
        <v>4511</v>
      </c>
      <c r="F92" s="152" t="s">
        <v>175</v>
      </c>
      <c r="G92" s="125">
        <v>0</v>
      </c>
      <c r="H92" s="132">
        <v>3821.26</v>
      </c>
      <c r="I92" s="132">
        <v>3821.26</v>
      </c>
      <c r="J92" s="132">
        <v>0</v>
      </c>
      <c r="K92" s="126">
        <v>0</v>
      </c>
      <c r="L92" s="126">
        <f t="shared" si="4"/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G47" name="Range1_7_2"/>
  </protectedRanges>
  <mergeCells count="12">
    <mergeCell ref="B40:E40"/>
    <mergeCell ref="B42:F42"/>
    <mergeCell ref="B43:F43"/>
    <mergeCell ref="B1:L1"/>
    <mergeCell ref="B2:L2"/>
    <mergeCell ref="B4:L4"/>
    <mergeCell ref="B6:L6"/>
    <mergeCell ref="B9:F9"/>
    <mergeCell ref="B8:F8"/>
    <mergeCell ref="B7:L7"/>
    <mergeCell ref="B5:L5"/>
    <mergeCell ref="B3:L3"/>
  </mergeCells>
  <conditionalFormatting sqref="G47">
    <cfRule type="cellIs" dxfId="0" priority="1" operator="lessThan">
      <formula>-0.001</formula>
    </cfRule>
  </conditionalFormatting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B4" sqref="B4:H29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1:8" ht="18" x14ac:dyDescent="0.25">
      <c r="B1" s="2"/>
      <c r="C1" s="2"/>
      <c r="D1" s="2"/>
      <c r="E1" s="2"/>
      <c r="F1" s="3"/>
      <c r="G1" s="3"/>
      <c r="H1" s="3"/>
    </row>
    <row r="2" spans="1:8" ht="15.75" customHeight="1" x14ac:dyDescent="0.25">
      <c r="B2" s="240" t="s">
        <v>27</v>
      </c>
      <c r="C2" s="240"/>
      <c r="D2" s="240"/>
      <c r="E2" s="240"/>
      <c r="F2" s="240"/>
      <c r="G2" s="240"/>
      <c r="H2" s="240"/>
    </row>
    <row r="3" spans="1:8" ht="18" x14ac:dyDescent="0.25">
      <c r="B3" s="14"/>
      <c r="C3" s="14"/>
      <c r="D3" s="14"/>
      <c r="E3" s="14"/>
      <c r="F3" s="15"/>
      <c r="G3" s="15"/>
      <c r="H3" s="15"/>
    </row>
    <row r="4" spans="1:8" ht="33.75" customHeight="1" x14ac:dyDescent="0.25">
      <c r="B4" s="8" t="s">
        <v>5</v>
      </c>
      <c r="C4" s="8" t="s">
        <v>179</v>
      </c>
      <c r="D4" s="8" t="s">
        <v>138</v>
      </c>
      <c r="E4" s="8" t="s">
        <v>176</v>
      </c>
      <c r="F4" s="8" t="s">
        <v>177</v>
      </c>
      <c r="G4" s="8" t="s">
        <v>14</v>
      </c>
      <c r="H4" s="8" t="s">
        <v>31</v>
      </c>
    </row>
    <row r="5" spans="1:8" x14ac:dyDescent="0.25">
      <c r="B5" s="8">
        <v>1</v>
      </c>
      <c r="C5" s="10">
        <v>2</v>
      </c>
      <c r="D5" s="10">
        <v>3</v>
      </c>
      <c r="E5" s="10">
        <v>4</v>
      </c>
      <c r="F5" s="10">
        <v>5</v>
      </c>
      <c r="G5" s="10" t="s">
        <v>24</v>
      </c>
      <c r="H5" s="10" t="s">
        <v>25</v>
      </c>
    </row>
    <row r="6" spans="1:8" x14ac:dyDescent="0.25">
      <c r="B6" s="198" t="s">
        <v>28</v>
      </c>
      <c r="C6" s="195">
        <f>C10+C11+C12+C13+C14+C15+C16+C17</f>
        <v>669117.67999999993</v>
      </c>
      <c r="D6" s="195">
        <f>D7+D9+D10+D11+D12+D13+D14+D15+D16+D17</f>
        <v>1363953.51</v>
      </c>
      <c r="E6" s="195">
        <f>E7+E9+E10+E11+E12+E13+E14+E15+E16+E17</f>
        <v>1509946.7999999998</v>
      </c>
      <c r="F6" s="195">
        <v>858857.94</v>
      </c>
      <c r="G6" s="221">
        <f>F6/C6*100</f>
        <v>128.35678471386379</v>
      </c>
      <c r="H6" s="221">
        <f>F6/E6*100</f>
        <v>56.880013256096177</v>
      </c>
    </row>
    <row r="7" spans="1:8" x14ac:dyDescent="0.25">
      <c r="B7" s="117" t="s">
        <v>11</v>
      </c>
      <c r="C7" s="114">
        <v>0</v>
      </c>
      <c r="D7" s="114">
        <v>8567.39</v>
      </c>
      <c r="E7" s="114">
        <v>5412.45</v>
      </c>
      <c r="F7" s="115">
        <v>2746.69</v>
      </c>
      <c r="G7" s="222">
        <v>0</v>
      </c>
      <c r="H7" s="222">
        <f t="shared" ref="H7:H17" si="0">F7/E7*100</f>
        <v>50.747628153608815</v>
      </c>
    </row>
    <row r="8" spans="1:8" x14ac:dyDescent="0.25">
      <c r="A8">
        <v>12</v>
      </c>
      <c r="B8" s="117" t="s">
        <v>211</v>
      </c>
      <c r="C8" s="114">
        <v>0</v>
      </c>
      <c r="D8" s="114"/>
      <c r="E8" s="114"/>
      <c r="F8" s="115">
        <v>50553.18</v>
      </c>
      <c r="G8" s="222">
        <v>0</v>
      </c>
      <c r="H8" s="222">
        <v>0</v>
      </c>
    </row>
    <row r="9" spans="1:8" x14ac:dyDescent="0.25">
      <c r="B9" s="118" t="s">
        <v>35</v>
      </c>
      <c r="C9" s="114">
        <v>0</v>
      </c>
      <c r="D9" s="114">
        <v>7895.46</v>
      </c>
      <c r="E9" s="114">
        <v>2310.9299999999998</v>
      </c>
      <c r="F9" s="115">
        <v>2573.67</v>
      </c>
      <c r="G9" s="222">
        <v>0</v>
      </c>
      <c r="H9" s="222">
        <f t="shared" si="0"/>
        <v>111.36944866352509</v>
      </c>
    </row>
    <row r="10" spans="1:8" x14ac:dyDescent="0.25">
      <c r="B10" s="119" t="s">
        <v>36</v>
      </c>
      <c r="C10" s="114">
        <v>214.04</v>
      </c>
      <c r="D10" s="114">
        <v>1290.1600000000001</v>
      </c>
      <c r="E10" s="114">
        <v>2357.44</v>
      </c>
      <c r="F10" s="115">
        <v>1093.1400000000001</v>
      </c>
      <c r="G10" s="222">
        <f t="shared" ref="G10:G17" si="1">F10/C10*100</f>
        <v>510.71762287422916</v>
      </c>
      <c r="H10" s="222">
        <f t="shared" si="0"/>
        <v>46.369790959685083</v>
      </c>
    </row>
    <row r="11" spans="1:8" x14ac:dyDescent="0.25">
      <c r="B11" s="119" t="s">
        <v>37</v>
      </c>
      <c r="C11" s="114">
        <v>1117.05</v>
      </c>
      <c r="D11" s="114">
        <v>279.18</v>
      </c>
      <c r="E11" s="114">
        <v>500</v>
      </c>
      <c r="F11" s="115">
        <v>0</v>
      </c>
      <c r="G11" s="222">
        <f t="shared" si="1"/>
        <v>0</v>
      </c>
      <c r="H11" s="222">
        <f t="shared" si="0"/>
        <v>0</v>
      </c>
    </row>
    <row r="12" spans="1:8" x14ac:dyDescent="0.25">
      <c r="B12" s="193" t="s">
        <v>42</v>
      </c>
      <c r="C12" s="194">
        <v>1346.78</v>
      </c>
      <c r="D12" s="194">
        <v>8768.1200000000008</v>
      </c>
      <c r="E12" s="194">
        <v>14472.02</v>
      </c>
      <c r="F12" s="111">
        <v>14472.02</v>
      </c>
      <c r="G12" s="222">
        <f t="shared" si="1"/>
        <v>1074.5645168475921</v>
      </c>
      <c r="H12" s="222">
        <f t="shared" si="0"/>
        <v>100</v>
      </c>
    </row>
    <row r="13" spans="1:8" x14ac:dyDescent="0.25">
      <c r="B13" s="119" t="s">
        <v>44</v>
      </c>
      <c r="C13" s="114">
        <v>182708.04</v>
      </c>
      <c r="D13" s="114">
        <v>267833.93</v>
      </c>
      <c r="E13" s="114">
        <v>279543.15000000002</v>
      </c>
      <c r="F13" s="115">
        <v>181803.71</v>
      </c>
      <c r="G13" s="222">
        <f t="shared" si="1"/>
        <v>99.505040938537775</v>
      </c>
      <c r="H13" s="222">
        <f t="shared" si="0"/>
        <v>65.036009646453493</v>
      </c>
    </row>
    <row r="14" spans="1:8" x14ac:dyDescent="0.25">
      <c r="B14" s="119" t="s">
        <v>38</v>
      </c>
      <c r="C14" s="114">
        <v>483000.04</v>
      </c>
      <c r="D14" s="114">
        <v>1058802.6200000001</v>
      </c>
      <c r="E14" s="114">
        <v>1174176.19</v>
      </c>
      <c r="F14" s="115">
        <v>605846.68999999994</v>
      </c>
      <c r="G14" s="222">
        <f t="shared" si="1"/>
        <v>125.4340869205725</v>
      </c>
      <c r="H14" s="222">
        <f t="shared" si="0"/>
        <v>51.59759626875077</v>
      </c>
    </row>
    <row r="15" spans="1:8" x14ac:dyDescent="0.25">
      <c r="B15" s="119" t="s">
        <v>39</v>
      </c>
      <c r="C15" s="114">
        <v>0</v>
      </c>
      <c r="D15" s="114">
        <v>5148.49</v>
      </c>
      <c r="E15" s="114">
        <v>5148.49</v>
      </c>
      <c r="F15" s="115">
        <v>0</v>
      </c>
      <c r="G15" s="222">
        <v>0</v>
      </c>
      <c r="H15" s="222">
        <f t="shared" si="0"/>
        <v>0</v>
      </c>
    </row>
    <row r="16" spans="1:8" x14ac:dyDescent="0.25">
      <c r="B16" s="119" t="s">
        <v>40</v>
      </c>
      <c r="C16" s="114">
        <v>711.73</v>
      </c>
      <c r="D16" s="114">
        <v>5318.16</v>
      </c>
      <c r="E16" s="114">
        <v>25976.13</v>
      </c>
      <c r="F16" s="115">
        <v>952.39</v>
      </c>
      <c r="G16" s="222">
        <f t="shared" si="1"/>
        <v>133.81338428898599</v>
      </c>
      <c r="H16" s="222">
        <f t="shared" si="0"/>
        <v>3.6664045029032422</v>
      </c>
    </row>
    <row r="17" spans="2:8" x14ac:dyDescent="0.25">
      <c r="B17" s="119" t="s">
        <v>41</v>
      </c>
      <c r="C17" s="114">
        <v>20</v>
      </c>
      <c r="D17" s="114">
        <v>50</v>
      </c>
      <c r="E17" s="114">
        <v>50</v>
      </c>
      <c r="F17" s="115">
        <v>50</v>
      </c>
      <c r="G17" s="222">
        <f t="shared" si="1"/>
        <v>250</v>
      </c>
      <c r="H17" s="222">
        <f t="shared" si="0"/>
        <v>100</v>
      </c>
    </row>
    <row r="18" spans="2:8" x14ac:dyDescent="0.25">
      <c r="B18" s="195" t="s">
        <v>29</v>
      </c>
      <c r="C18" s="196">
        <f>C24+C25+C26+C27+C28+C29</f>
        <v>672494.33</v>
      </c>
      <c r="D18" s="196">
        <f>D19+D21+D22+D23+D24+D25+D26+D27+D28+D29</f>
        <v>1363953.51</v>
      </c>
      <c r="E18" s="197">
        <f>E19+E20+E21+E22+E23+E24+E25+E26+E27+E28+E29</f>
        <v>1509946.7999999998</v>
      </c>
      <c r="F18" s="199">
        <f>F19+F20+F21+F22+F23+F24+F25+F27+F26+F28+F29</f>
        <v>847209.87000000011</v>
      </c>
      <c r="G18" s="221">
        <f>F18/C18*100</f>
        <v>125.98022499312376</v>
      </c>
      <c r="H18" s="221">
        <f>F18/E18*100</f>
        <v>56.108590713262231</v>
      </c>
    </row>
    <row r="19" spans="2:8" x14ac:dyDescent="0.25">
      <c r="B19" s="120" t="s">
        <v>11</v>
      </c>
      <c r="C19" s="114">
        <v>0</v>
      </c>
      <c r="D19" s="114">
        <v>8567.39</v>
      </c>
      <c r="E19" s="114">
        <v>5412.45</v>
      </c>
      <c r="F19" s="115">
        <v>2746.69</v>
      </c>
      <c r="G19" s="222">
        <v>0</v>
      </c>
      <c r="H19" s="222">
        <f t="shared" ref="H19:H29" si="2">F19/E19*100</f>
        <v>50.747628153608815</v>
      </c>
    </row>
    <row r="20" spans="2:8" x14ac:dyDescent="0.25">
      <c r="B20" s="120" t="s">
        <v>211</v>
      </c>
      <c r="C20" s="114">
        <v>0</v>
      </c>
      <c r="D20" s="114"/>
      <c r="E20" s="114">
        <v>0</v>
      </c>
      <c r="F20" s="115">
        <v>12899.17</v>
      </c>
      <c r="G20" s="222">
        <v>0</v>
      </c>
      <c r="H20" s="222">
        <v>0</v>
      </c>
    </row>
    <row r="21" spans="2:8" x14ac:dyDescent="0.25">
      <c r="B21" s="121" t="s">
        <v>43</v>
      </c>
      <c r="C21" s="114">
        <v>0</v>
      </c>
      <c r="D21" s="114">
        <v>7895.46</v>
      </c>
      <c r="E21" s="114">
        <v>2310.9299999999998</v>
      </c>
      <c r="F21" s="115">
        <v>2573.67</v>
      </c>
      <c r="G21" s="222">
        <v>0</v>
      </c>
      <c r="H21" s="222">
        <f t="shared" si="2"/>
        <v>111.36944866352509</v>
      </c>
    </row>
    <row r="22" spans="2:8" x14ac:dyDescent="0.25">
      <c r="B22" s="122" t="s">
        <v>36</v>
      </c>
      <c r="C22" s="114">
        <v>0</v>
      </c>
      <c r="D22" s="114">
        <v>1290.1600000000001</v>
      </c>
      <c r="E22" s="114">
        <v>2357.44</v>
      </c>
      <c r="F22" s="115">
        <v>0</v>
      </c>
      <c r="G22" s="222">
        <v>0</v>
      </c>
      <c r="H22" s="222">
        <f t="shared" si="2"/>
        <v>0</v>
      </c>
    </row>
    <row r="23" spans="2:8" x14ac:dyDescent="0.25">
      <c r="B23" s="122" t="s">
        <v>37</v>
      </c>
      <c r="C23" s="114">
        <v>0</v>
      </c>
      <c r="D23" s="114">
        <v>279.18</v>
      </c>
      <c r="E23" s="114">
        <v>500</v>
      </c>
      <c r="F23" s="115">
        <v>0</v>
      </c>
      <c r="G23" s="222">
        <v>0</v>
      </c>
      <c r="H23" s="222">
        <f t="shared" si="2"/>
        <v>0</v>
      </c>
    </row>
    <row r="24" spans="2:8" ht="15.75" customHeight="1" x14ac:dyDescent="0.25">
      <c r="B24" s="117" t="s">
        <v>42</v>
      </c>
      <c r="C24" s="114">
        <v>212.88</v>
      </c>
      <c r="D24" s="114">
        <v>8768.1200000000008</v>
      </c>
      <c r="E24" s="116">
        <v>14472.02</v>
      </c>
      <c r="F24" s="115">
        <v>11533.65</v>
      </c>
      <c r="G24" s="222">
        <f t="shared" ref="G24:G29" si="3">F24/C24*100</f>
        <v>5417.9114994363017</v>
      </c>
      <c r="H24" s="222">
        <f t="shared" si="2"/>
        <v>79.696199977611968</v>
      </c>
    </row>
    <row r="25" spans="2:8" ht="15.75" customHeight="1" x14ac:dyDescent="0.25">
      <c r="B25" s="120" t="s">
        <v>44</v>
      </c>
      <c r="C25" s="114">
        <v>230719.27</v>
      </c>
      <c r="D25" s="114">
        <v>267833.93</v>
      </c>
      <c r="E25" s="116">
        <v>279543.15000000002</v>
      </c>
      <c r="F25" s="115">
        <v>213022.76</v>
      </c>
      <c r="G25" s="222">
        <f t="shared" si="3"/>
        <v>92.329851771809103</v>
      </c>
      <c r="H25" s="222">
        <f t="shared" si="2"/>
        <v>76.203891957288164</v>
      </c>
    </row>
    <row r="26" spans="2:8" x14ac:dyDescent="0.25">
      <c r="B26" s="120" t="s">
        <v>38</v>
      </c>
      <c r="C26" s="114">
        <v>440830.45</v>
      </c>
      <c r="D26" s="114">
        <v>1058802.6200000001</v>
      </c>
      <c r="E26" s="116">
        <v>1174176.19</v>
      </c>
      <c r="F26" s="115">
        <v>604408.93000000005</v>
      </c>
      <c r="G26" s="222">
        <f t="shared" si="3"/>
        <v>137.10689223033484</v>
      </c>
      <c r="H26" s="222">
        <f t="shared" si="2"/>
        <v>51.475147865159833</v>
      </c>
    </row>
    <row r="27" spans="2:8" x14ac:dyDescent="0.25">
      <c r="B27" s="120" t="s">
        <v>39</v>
      </c>
      <c r="C27" s="114">
        <v>0</v>
      </c>
      <c r="D27" s="114">
        <v>5148.49</v>
      </c>
      <c r="E27" s="116">
        <v>5148.49</v>
      </c>
      <c r="F27" s="115">
        <v>0</v>
      </c>
      <c r="G27" s="222">
        <v>0</v>
      </c>
      <c r="H27" s="222">
        <f t="shared" si="2"/>
        <v>0</v>
      </c>
    </row>
    <row r="28" spans="2:8" x14ac:dyDescent="0.25">
      <c r="B28" s="120" t="s">
        <v>40</v>
      </c>
      <c r="C28" s="114">
        <v>711.73</v>
      </c>
      <c r="D28" s="114">
        <v>5318.16</v>
      </c>
      <c r="E28" s="116">
        <v>25976.13</v>
      </c>
      <c r="F28" s="115">
        <v>0</v>
      </c>
      <c r="G28" s="222">
        <f t="shared" si="3"/>
        <v>0</v>
      </c>
      <c r="H28" s="222">
        <f t="shared" si="2"/>
        <v>0</v>
      </c>
    </row>
    <row r="29" spans="2:8" x14ac:dyDescent="0.25">
      <c r="B29" s="120" t="s">
        <v>41</v>
      </c>
      <c r="C29" s="114">
        <v>20</v>
      </c>
      <c r="D29" s="114">
        <v>50</v>
      </c>
      <c r="E29" s="116">
        <v>50</v>
      </c>
      <c r="F29" s="115">
        <v>25</v>
      </c>
      <c r="G29" s="222">
        <f t="shared" si="3"/>
        <v>125</v>
      </c>
      <c r="H29" s="222">
        <f t="shared" si="2"/>
        <v>50</v>
      </c>
    </row>
    <row r="31" spans="2:8" x14ac:dyDescent="0.25">
      <c r="B31" s="7"/>
      <c r="C31" s="7"/>
      <c r="D31" s="7" t="s">
        <v>213</v>
      </c>
      <c r="E31" s="7" t="s">
        <v>213</v>
      </c>
      <c r="F31" s="7"/>
      <c r="G31" s="7"/>
      <c r="H31" s="7"/>
    </row>
    <row r="32" spans="2:8" x14ac:dyDescent="0.25">
      <c r="B32" s="7"/>
      <c r="C32" s="7"/>
      <c r="D32" s="7"/>
      <c r="E32" s="7"/>
      <c r="F32" s="7"/>
      <c r="G32" s="7"/>
      <c r="H32" s="7"/>
    </row>
    <row r="33" spans="2:11" x14ac:dyDescent="0.25">
      <c r="B33" s="7"/>
      <c r="C33" s="7"/>
      <c r="D33" s="7"/>
      <c r="E33" s="7"/>
      <c r="F33" s="7"/>
      <c r="G33" s="7"/>
      <c r="H33" s="7"/>
    </row>
    <row r="36" spans="2:11" ht="15" customHeight="1" x14ac:dyDescent="0.25">
      <c r="I36" s="7"/>
      <c r="J36" s="7"/>
      <c r="K36" s="7"/>
    </row>
    <row r="37" spans="2:11" x14ac:dyDescent="0.25">
      <c r="I37" s="7"/>
      <c r="J37" s="7"/>
      <c r="K37" s="7"/>
    </row>
    <row r="38" spans="2:11" x14ac:dyDescent="0.25">
      <c r="I38" s="7"/>
      <c r="J38" s="7"/>
      <c r="K38" s="7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22"/>
  <sheetViews>
    <sheetView tabSelected="1" topLeftCell="A195" workbookViewId="0">
      <selection activeCell="J203" sqref="J20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41.85546875" customWidth="1"/>
    <col min="6" max="8" width="24.28515625" customWidth="1"/>
    <col min="9" max="9" width="18.7109375" customWidth="1"/>
    <col min="10" max="10" width="24.2851562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240" t="s">
        <v>6</v>
      </c>
      <c r="C2" s="240"/>
      <c r="D2" s="240"/>
      <c r="E2" s="240"/>
      <c r="F2" s="240"/>
      <c r="G2" s="240"/>
      <c r="H2" s="240"/>
      <c r="I2" s="240"/>
      <c r="J2" s="4"/>
    </row>
    <row r="3" spans="2:10" ht="18" x14ac:dyDescent="0.25">
      <c r="B3" s="14"/>
      <c r="C3" s="14"/>
      <c r="D3" s="14"/>
      <c r="E3" s="14"/>
      <c r="F3" s="14"/>
      <c r="G3" s="14"/>
      <c r="H3" s="14"/>
      <c r="I3" s="15"/>
      <c r="J3" s="3"/>
    </row>
    <row r="4" spans="2:10" ht="15.75" x14ac:dyDescent="0.25">
      <c r="B4" s="252" t="s">
        <v>34</v>
      </c>
      <c r="C4" s="252"/>
      <c r="D4" s="252"/>
      <c r="E4" s="252"/>
      <c r="F4" s="252"/>
      <c r="G4" s="252"/>
      <c r="H4" s="252"/>
      <c r="I4" s="252"/>
    </row>
    <row r="5" spans="2:10" ht="18" x14ac:dyDescent="0.25">
      <c r="B5" s="14"/>
      <c r="C5" s="14"/>
      <c r="D5" s="14"/>
      <c r="E5" s="14"/>
      <c r="F5" s="14"/>
      <c r="G5" s="14"/>
      <c r="H5" s="14"/>
      <c r="I5" s="15"/>
    </row>
    <row r="6" spans="2:10" ht="15.75" x14ac:dyDescent="0.25">
      <c r="D6" s="16" t="s">
        <v>45</v>
      </c>
      <c r="E6" s="16" t="s">
        <v>46</v>
      </c>
      <c r="F6" s="17"/>
      <c r="G6" s="17"/>
      <c r="H6" s="17"/>
      <c r="I6" s="17"/>
    </row>
    <row r="7" spans="2:10" ht="15.75" x14ac:dyDescent="0.25">
      <c r="D7" s="18" t="s">
        <v>47</v>
      </c>
      <c r="E7" s="18" t="s">
        <v>48</v>
      </c>
      <c r="F7" s="19"/>
      <c r="G7" s="19"/>
      <c r="H7" s="19"/>
      <c r="I7" s="19"/>
    </row>
    <row r="8" spans="2:10" ht="15.75" x14ac:dyDescent="0.25">
      <c r="B8" s="11"/>
      <c r="C8" s="11"/>
      <c r="D8" s="253" t="s">
        <v>49</v>
      </c>
      <c r="E8" s="253"/>
      <c r="F8" s="17"/>
      <c r="G8" s="17"/>
      <c r="H8" s="17"/>
      <c r="I8" s="17"/>
    </row>
    <row r="9" spans="2:10" ht="15.75" x14ac:dyDescent="0.25">
      <c r="B9" s="11"/>
      <c r="C9" s="11"/>
      <c r="D9" s="254" t="s">
        <v>50</v>
      </c>
      <c r="E9" s="255"/>
      <c r="F9" s="20"/>
      <c r="G9" s="21"/>
      <c r="H9" s="21"/>
      <c r="I9" s="21"/>
    </row>
    <row r="10" spans="2:10" ht="30" x14ac:dyDescent="0.25">
      <c r="B10" s="11"/>
      <c r="C10" s="11"/>
      <c r="D10" s="22" t="s">
        <v>51</v>
      </c>
      <c r="E10" s="23" t="s">
        <v>52</v>
      </c>
      <c r="F10" s="22" t="s">
        <v>130</v>
      </c>
      <c r="G10" s="22" t="s">
        <v>131</v>
      </c>
      <c r="H10" s="22" t="s">
        <v>132</v>
      </c>
      <c r="I10" s="22" t="s">
        <v>53</v>
      </c>
    </row>
    <row r="11" spans="2:10" x14ac:dyDescent="0.25">
      <c r="D11" s="22">
        <v>1</v>
      </c>
      <c r="E11" s="23">
        <v>2</v>
      </c>
      <c r="F11" s="23">
        <v>3</v>
      </c>
      <c r="G11" s="22">
        <v>4</v>
      </c>
      <c r="H11" s="22">
        <v>5</v>
      </c>
      <c r="I11" s="24">
        <v>6</v>
      </c>
    </row>
    <row r="12" spans="2:10" x14ac:dyDescent="0.25">
      <c r="D12" s="25">
        <v>3211</v>
      </c>
      <c r="E12" s="26" t="s">
        <v>23</v>
      </c>
      <c r="F12" s="27">
        <v>1927.98</v>
      </c>
      <c r="G12" s="28">
        <v>2000</v>
      </c>
      <c r="H12" s="27">
        <v>1912.92</v>
      </c>
      <c r="I12" s="202">
        <f>H12/G12*100</f>
        <v>95.646000000000015</v>
      </c>
    </row>
    <row r="13" spans="2:10" x14ac:dyDescent="0.25">
      <c r="D13" s="29">
        <v>3213</v>
      </c>
      <c r="E13" s="30" t="s">
        <v>54</v>
      </c>
      <c r="F13" s="31">
        <v>1768.54</v>
      </c>
      <c r="G13" s="32">
        <v>1768.54</v>
      </c>
      <c r="H13" s="31">
        <v>844</v>
      </c>
      <c r="I13" s="202">
        <f t="shared" ref="I13:I31" si="0">H13/G13*100</f>
        <v>47.722980537618604</v>
      </c>
    </row>
    <row r="14" spans="2:10" x14ac:dyDescent="0.25">
      <c r="D14" s="29">
        <v>3221</v>
      </c>
      <c r="E14" s="30" t="s">
        <v>55</v>
      </c>
      <c r="F14" s="31">
        <v>2329.56</v>
      </c>
      <c r="G14" s="32">
        <v>2718.47</v>
      </c>
      <c r="H14" s="31">
        <v>592.5</v>
      </c>
      <c r="I14" s="202">
        <f t="shared" si="0"/>
        <v>21.795348118610839</v>
      </c>
    </row>
    <row r="15" spans="2:10" x14ac:dyDescent="0.25">
      <c r="D15" s="29">
        <v>3222</v>
      </c>
      <c r="E15" s="30" t="s">
        <v>56</v>
      </c>
      <c r="F15" s="31">
        <v>2382.56</v>
      </c>
      <c r="G15" s="32">
        <v>3400.45</v>
      </c>
      <c r="H15" s="31">
        <v>1915.93</v>
      </c>
      <c r="I15" s="202">
        <f t="shared" si="0"/>
        <v>56.343425134908621</v>
      </c>
    </row>
    <row r="16" spans="2:10" x14ac:dyDescent="0.25">
      <c r="D16" s="29">
        <v>3223</v>
      </c>
      <c r="E16" s="30" t="s">
        <v>57</v>
      </c>
      <c r="F16" s="31">
        <v>7772</v>
      </c>
      <c r="G16" s="32">
        <v>7064.7</v>
      </c>
      <c r="H16" s="31">
        <v>3749.71</v>
      </c>
      <c r="I16" s="202">
        <f t="shared" si="0"/>
        <v>53.076705309496511</v>
      </c>
    </row>
    <row r="17" spans="4:10" x14ac:dyDescent="0.25">
      <c r="D17" s="29">
        <v>3223</v>
      </c>
      <c r="E17" s="30" t="s">
        <v>58</v>
      </c>
      <c r="F17" s="31">
        <v>30000</v>
      </c>
      <c r="G17" s="32">
        <v>30000</v>
      </c>
      <c r="H17" s="31">
        <v>17637.5</v>
      </c>
      <c r="I17" s="202">
        <f t="shared" si="0"/>
        <v>58.791666666666664</v>
      </c>
    </row>
    <row r="18" spans="4:10" x14ac:dyDescent="0.25">
      <c r="D18" s="29">
        <v>3224</v>
      </c>
      <c r="E18" s="30" t="s">
        <v>59</v>
      </c>
      <c r="F18" s="31">
        <v>1990.84</v>
      </c>
      <c r="G18" s="32">
        <v>1400</v>
      </c>
      <c r="H18" s="31">
        <v>577.24</v>
      </c>
      <c r="I18" s="202">
        <f t="shared" si="0"/>
        <v>41.231428571428573</v>
      </c>
      <c r="J18" s="113"/>
    </row>
    <row r="19" spans="4:10" x14ac:dyDescent="0.25">
      <c r="D19" s="29">
        <v>32271</v>
      </c>
      <c r="E19" s="30" t="s">
        <v>202</v>
      </c>
      <c r="F19" s="31">
        <v>0</v>
      </c>
      <c r="G19" s="32">
        <v>200</v>
      </c>
      <c r="H19" s="31">
        <v>0</v>
      </c>
      <c r="I19" s="202">
        <f t="shared" si="0"/>
        <v>0</v>
      </c>
    </row>
    <row r="20" spans="4:10" x14ac:dyDescent="0.25">
      <c r="D20" s="29">
        <v>3231</v>
      </c>
      <c r="E20" s="30" t="s">
        <v>60</v>
      </c>
      <c r="F20" s="31">
        <v>1528.95</v>
      </c>
      <c r="G20" s="32">
        <v>1528.95</v>
      </c>
      <c r="H20" s="31">
        <v>687.26</v>
      </c>
      <c r="I20" s="202">
        <f t="shared" si="0"/>
        <v>44.949802151803524</v>
      </c>
    </row>
    <row r="21" spans="4:10" x14ac:dyDescent="0.25">
      <c r="D21" s="29">
        <v>3232</v>
      </c>
      <c r="E21" s="30" t="s">
        <v>61</v>
      </c>
      <c r="F21" s="31">
        <v>4326.7</v>
      </c>
      <c r="G21" s="32">
        <v>6124.53</v>
      </c>
      <c r="H21" s="31">
        <v>4483.92</v>
      </c>
      <c r="I21" s="202">
        <f t="shared" si="0"/>
        <v>73.212475079720406</v>
      </c>
    </row>
    <row r="22" spans="4:10" x14ac:dyDescent="0.25">
      <c r="D22" s="29">
        <v>3234</v>
      </c>
      <c r="E22" s="30" t="s">
        <v>62</v>
      </c>
      <c r="F22" s="31">
        <v>3537.7</v>
      </c>
      <c r="G22" s="32">
        <v>4000</v>
      </c>
      <c r="H22" s="31">
        <v>3018.62</v>
      </c>
      <c r="I22" s="202">
        <f t="shared" si="0"/>
        <v>75.465499999999992</v>
      </c>
    </row>
    <row r="23" spans="4:10" x14ac:dyDescent="0.25">
      <c r="D23" s="29">
        <v>3235</v>
      </c>
      <c r="E23" s="30" t="s">
        <v>63</v>
      </c>
      <c r="F23" s="31">
        <v>199728.62</v>
      </c>
      <c r="G23" s="32">
        <v>207900</v>
      </c>
      <c r="H23" s="31">
        <v>167906.86</v>
      </c>
      <c r="I23" s="202">
        <f t="shared" si="0"/>
        <v>80.76328042328042</v>
      </c>
      <c r="J23" s="113"/>
    </row>
    <row r="24" spans="4:10" x14ac:dyDescent="0.25">
      <c r="D24" s="29">
        <v>3235</v>
      </c>
      <c r="E24" s="30" t="s">
        <v>64</v>
      </c>
      <c r="F24" s="31">
        <v>2898.8</v>
      </c>
      <c r="G24" s="32">
        <v>3798.37</v>
      </c>
      <c r="H24" s="31">
        <v>1824.55</v>
      </c>
      <c r="I24" s="202">
        <f t="shared" si="0"/>
        <v>48.035078204598285</v>
      </c>
    </row>
    <row r="25" spans="4:10" x14ac:dyDescent="0.25">
      <c r="D25" s="29">
        <v>3236</v>
      </c>
      <c r="E25" s="30" t="s">
        <v>65</v>
      </c>
      <c r="F25" s="31">
        <v>2548.3200000000002</v>
      </c>
      <c r="G25" s="32">
        <v>2548.3200000000002</v>
      </c>
      <c r="H25" s="31">
        <v>0</v>
      </c>
      <c r="I25" s="202">
        <f t="shared" si="0"/>
        <v>0</v>
      </c>
    </row>
    <row r="26" spans="4:10" x14ac:dyDescent="0.25">
      <c r="D26" s="29">
        <v>3238</v>
      </c>
      <c r="E26" s="30" t="s">
        <v>66</v>
      </c>
      <c r="F26" s="31">
        <v>3625.32</v>
      </c>
      <c r="G26" s="32">
        <v>3625.32</v>
      </c>
      <c r="H26" s="31">
        <v>1484.05</v>
      </c>
      <c r="I26" s="202">
        <f t="shared" si="0"/>
        <v>40.935696710911031</v>
      </c>
    </row>
    <row r="27" spans="4:10" x14ac:dyDescent="0.25">
      <c r="D27" s="29">
        <v>3292</v>
      </c>
      <c r="E27" s="30" t="s">
        <v>67</v>
      </c>
      <c r="F27" s="31">
        <v>895.5</v>
      </c>
      <c r="G27" s="32">
        <v>895.5</v>
      </c>
      <c r="H27" s="31">
        <v>203.02</v>
      </c>
      <c r="I27" s="202">
        <f t="shared" si="0"/>
        <v>22.671133445002791</v>
      </c>
      <c r="J27" s="113"/>
    </row>
    <row r="28" spans="4:10" x14ac:dyDescent="0.25">
      <c r="D28" s="29">
        <v>3293</v>
      </c>
      <c r="E28" s="30" t="s">
        <v>68</v>
      </c>
      <c r="F28" s="31">
        <v>150</v>
      </c>
      <c r="G28" s="32">
        <v>0</v>
      </c>
      <c r="H28" s="31">
        <v>0</v>
      </c>
      <c r="I28" s="202">
        <v>0</v>
      </c>
    </row>
    <row r="29" spans="4:10" x14ac:dyDescent="0.25">
      <c r="D29" s="29">
        <v>3294</v>
      </c>
      <c r="E29" s="30" t="s">
        <v>69</v>
      </c>
      <c r="F29" s="31">
        <v>172.54</v>
      </c>
      <c r="G29" s="32">
        <v>350</v>
      </c>
      <c r="H29" s="31">
        <v>173.09</v>
      </c>
      <c r="I29" s="202">
        <f t="shared" si="0"/>
        <v>49.454285714285717</v>
      </c>
    </row>
    <row r="30" spans="4:10" x14ac:dyDescent="0.25">
      <c r="D30" s="29">
        <v>3299</v>
      </c>
      <c r="E30" s="30" t="s">
        <v>70</v>
      </c>
      <c r="F30" s="31">
        <v>250</v>
      </c>
      <c r="G30" s="32">
        <v>220</v>
      </c>
      <c r="H30" s="31">
        <v>90.84</v>
      </c>
      <c r="I30" s="202">
        <f t="shared" si="0"/>
        <v>41.290909090909096</v>
      </c>
    </row>
    <row r="31" spans="4:10" x14ac:dyDescent="0.25">
      <c r="D31" s="34" t="s">
        <v>71</v>
      </c>
      <c r="E31" s="30"/>
      <c r="F31" s="35">
        <f>F12+F13+F14+F15+F16+F17+F18+F19+F20+F21+F22+F23+F24+F25+F26+F27+F28+F29+F30</f>
        <v>267833.92999999993</v>
      </c>
      <c r="G31" s="36">
        <f>G12+G13+G14+G15+G16+G17+G18+G19+G20+G22+G21+G23+G24+G25+G26+G27+G29+G30</f>
        <v>279543.15000000002</v>
      </c>
      <c r="H31" s="35">
        <f>H12+H13+H14+H15+H16+H17+H18+H19+H20+H21+H22+H23+H24+H25+H26+H27+H28+H29+H30</f>
        <v>207102.00999999995</v>
      </c>
      <c r="I31" s="265">
        <f>H31/G31*100</f>
        <v>74.085882626707161</v>
      </c>
    </row>
    <row r="33" spans="4:10" x14ac:dyDescent="0.25">
      <c r="D33" s="258" t="s">
        <v>203</v>
      </c>
      <c r="E33" s="258"/>
    </row>
    <row r="34" spans="4:10" x14ac:dyDescent="0.25">
      <c r="D34" s="104" t="s">
        <v>204</v>
      </c>
      <c r="E34" s="104" t="s">
        <v>52</v>
      </c>
      <c r="F34" s="105" t="s">
        <v>205</v>
      </c>
      <c r="G34" s="105" t="s">
        <v>206</v>
      </c>
      <c r="H34" s="105" t="s">
        <v>132</v>
      </c>
      <c r="I34" s="105" t="s">
        <v>207</v>
      </c>
    </row>
    <row r="35" spans="4:10" x14ac:dyDescent="0.25">
      <c r="D35" s="107">
        <v>1</v>
      </c>
      <c r="E35" s="107">
        <v>2</v>
      </c>
      <c r="F35" s="107">
        <v>3</v>
      </c>
      <c r="G35" s="107">
        <v>4</v>
      </c>
      <c r="H35" s="107">
        <v>5</v>
      </c>
      <c r="I35" s="107">
        <v>6</v>
      </c>
    </row>
    <row r="36" spans="4:10" x14ac:dyDescent="0.25">
      <c r="D36" s="108">
        <v>32359</v>
      </c>
      <c r="E36" s="191" t="s">
        <v>64</v>
      </c>
      <c r="F36" s="109">
        <v>0</v>
      </c>
      <c r="G36" s="109">
        <v>0</v>
      </c>
      <c r="H36" s="109">
        <v>3664.03</v>
      </c>
      <c r="I36" s="201">
        <v>0</v>
      </c>
    </row>
    <row r="37" spans="4:10" x14ac:dyDescent="0.25">
      <c r="D37" s="104" t="s">
        <v>71</v>
      </c>
      <c r="E37" s="191"/>
      <c r="F37" s="109">
        <v>0</v>
      </c>
      <c r="G37" s="110">
        <v>0</v>
      </c>
      <c r="H37" s="110">
        <v>3664.03</v>
      </c>
      <c r="I37" s="203">
        <v>0</v>
      </c>
    </row>
    <row r="39" spans="4:10" ht="15.75" x14ac:dyDescent="0.25">
      <c r="D39" s="38" t="s">
        <v>72</v>
      </c>
      <c r="E39" s="39" t="s">
        <v>73</v>
      </c>
      <c r="F39" s="40"/>
      <c r="G39" s="41"/>
      <c r="H39" s="41"/>
      <c r="I39" s="42"/>
    </row>
    <row r="40" spans="4:10" x14ac:dyDescent="0.25">
      <c r="D40" s="256" t="s">
        <v>49</v>
      </c>
      <c r="E40" s="257"/>
      <c r="F40" s="257"/>
      <c r="G40" s="257"/>
      <c r="H40" s="257"/>
      <c r="I40" s="257"/>
    </row>
    <row r="41" spans="4:10" x14ac:dyDescent="0.25">
      <c r="D41" s="259" t="s">
        <v>74</v>
      </c>
      <c r="E41" s="259"/>
      <c r="F41" s="43"/>
      <c r="G41" s="44"/>
      <c r="H41" s="44"/>
      <c r="I41" s="45"/>
    </row>
    <row r="42" spans="4:10" ht="30" x14ac:dyDescent="0.25">
      <c r="D42" s="46" t="s">
        <v>51</v>
      </c>
      <c r="E42" s="47" t="s">
        <v>52</v>
      </c>
      <c r="F42" s="22" t="s">
        <v>130</v>
      </c>
      <c r="G42" s="22" t="s">
        <v>131</v>
      </c>
      <c r="H42" s="48" t="s">
        <v>132</v>
      </c>
      <c r="I42" s="48" t="s">
        <v>53</v>
      </c>
    </row>
    <row r="43" spans="4:10" x14ac:dyDescent="0.25">
      <c r="D43" s="24">
        <v>1</v>
      </c>
      <c r="E43" s="49">
        <v>2</v>
      </c>
      <c r="F43" s="49">
        <v>3</v>
      </c>
      <c r="G43" s="24">
        <v>4</v>
      </c>
      <c r="H43" s="24">
        <v>5</v>
      </c>
      <c r="I43" s="24">
        <v>6</v>
      </c>
    </row>
    <row r="44" spans="4:10" x14ac:dyDescent="0.25">
      <c r="D44" s="50">
        <v>3232</v>
      </c>
      <c r="E44" s="26" t="s">
        <v>75</v>
      </c>
      <c r="F44" s="27">
        <v>0</v>
      </c>
      <c r="G44" s="51">
        <v>0</v>
      </c>
      <c r="H44" s="51">
        <v>2971.45</v>
      </c>
      <c r="I44" s="51">
        <v>0</v>
      </c>
    </row>
    <row r="45" spans="4:10" x14ac:dyDescent="0.25">
      <c r="D45" s="29">
        <v>3237</v>
      </c>
      <c r="E45" s="53" t="s">
        <v>76</v>
      </c>
      <c r="F45" s="54">
        <v>0</v>
      </c>
      <c r="G45" s="31">
        <v>0</v>
      </c>
      <c r="H45" s="31">
        <v>1000</v>
      </c>
      <c r="I45" s="51">
        <v>0</v>
      </c>
    </row>
    <row r="46" spans="4:10" x14ac:dyDescent="0.25">
      <c r="D46" s="29">
        <v>4221</v>
      </c>
      <c r="E46" s="53" t="s">
        <v>77</v>
      </c>
      <c r="F46" s="54">
        <v>0</v>
      </c>
      <c r="G46" s="31">
        <v>0</v>
      </c>
      <c r="H46" s="31">
        <v>1950</v>
      </c>
      <c r="I46" s="51">
        <v>0</v>
      </c>
    </row>
    <row r="47" spans="4:10" x14ac:dyDescent="0.25">
      <c r="D47" s="34" t="s">
        <v>71</v>
      </c>
      <c r="E47" s="55"/>
      <c r="F47" s="35">
        <v>0</v>
      </c>
      <c r="G47" s="35">
        <f>G44+G45+G46</f>
        <v>0</v>
      </c>
      <c r="H47" s="35">
        <f>H44+H45+H46</f>
        <v>5921.45</v>
      </c>
      <c r="I47" s="36">
        <v>0</v>
      </c>
      <c r="J47" s="113"/>
    </row>
    <row r="50" spans="4:9" x14ac:dyDescent="0.25">
      <c r="D50" s="262" t="s">
        <v>208</v>
      </c>
      <c r="E50" s="262"/>
    </row>
    <row r="51" spans="4:9" x14ac:dyDescent="0.25">
      <c r="D51" s="104" t="s">
        <v>204</v>
      </c>
      <c r="E51" s="104" t="s">
        <v>52</v>
      </c>
      <c r="F51" s="105" t="s">
        <v>130</v>
      </c>
      <c r="G51" s="105" t="s">
        <v>131</v>
      </c>
      <c r="H51" s="105" t="s">
        <v>132</v>
      </c>
      <c r="I51" s="105" t="s">
        <v>207</v>
      </c>
    </row>
    <row r="52" spans="4:9" x14ac:dyDescent="0.25">
      <c r="D52" s="192">
        <v>1</v>
      </c>
      <c r="E52" s="192">
        <v>2</v>
      </c>
      <c r="F52" s="192">
        <v>3</v>
      </c>
      <c r="G52" s="192">
        <v>4</v>
      </c>
      <c r="H52" s="192">
        <v>5</v>
      </c>
      <c r="I52" s="192">
        <v>6</v>
      </c>
    </row>
    <row r="53" spans="4:9" x14ac:dyDescent="0.25">
      <c r="D53" s="108">
        <v>42212</v>
      </c>
      <c r="E53" s="191" t="s">
        <v>77</v>
      </c>
      <c r="F53" s="109">
        <v>0</v>
      </c>
      <c r="G53" s="109">
        <v>0</v>
      </c>
      <c r="H53" s="109">
        <v>0</v>
      </c>
      <c r="I53" s="201">
        <v>0</v>
      </c>
    </row>
    <row r="54" spans="4:9" x14ac:dyDescent="0.25">
      <c r="D54" s="104" t="s">
        <v>71</v>
      </c>
      <c r="E54" s="191"/>
      <c r="F54" s="109">
        <v>0</v>
      </c>
      <c r="G54" s="110">
        <v>0</v>
      </c>
      <c r="H54" s="110">
        <v>0</v>
      </c>
      <c r="I54" s="203">
        <v>0</v>
      </c>
    </row>
    <row r="56" spans="4:9" ht="15.75" x14ac:dyDescent="0.25">
      <c r="D56" s="38" t="s">
        <v>78</v>
      </c>
      <c r="E56" s="39" t="s">
        <v>79</v>
      </c>
      <c r="F56" s="40"/>
      <c r="G56" s="41"/>
      <c r="H56" s="41"/>
      <c r="I56" s="42"/>
    </row>
    <row r="57" spans="4:9" x14ac:dyDescent="0.25">
      <c r="D57" s="256" t="s">
        <v>49</v>
      </c>
      <c r="E57" s="257"/>
      <c r="F57" s="257"/>
      <c r="G57" s="257"/>
      <c r="H57" s="257"/>
      <c r="I57" s="257"/>
    </row>
    <row r="58" spans="4:9" x14ac:dyDescent="0.25">
      <c r="D58" s="260" t="s">
        <v>80</v>
      </c>
      <c r="E58" s="260"/>
      <c r="F58" s="43"/>
      <c r="G58" s="44"/>
      <c r="H58" s="44"/>
      <c r="I58" s="45"/>
    </row>
    <row r="59" spans="4:9" ht="30" x14ac:dyDescent="0.25">
      <c r="D59" s="56" t="s">
        <v>51</v>
      </c>
      <c r="E59" s="57" t="s">
        <v>52</v>
      </c>
      <c r="F59" s="22" t="s">
        <v>130</v>
      </c>
      <c r="G59" s="22" t="s">
        <v>131</v>
      </c>
      <c r="H59" s="22" t="s">
        <v>132</v>
      </c>
      <c r="I59" s="22" t="s">
        <v>53</v>
      </c>
    </row>
    <row r="60" spans="4:9" x14ac:dyDescent="0.25">
      <c r="D60" s="24">
        <v>1</v>
      </c>
      <c r="E60" s="49">
        <v>2</v>
      </c>
      <c r="F60" s="49">
        <v>3</v>
      </c>
      <c r="G60" s="24">
        <v>4</v>
      </c>
      <c r="H60" s="24">
        <v>5</v>
      </c>
      <c r="I60" s="24">
        <v>6</v>
      </c>
    </row>
    <row r="61" spans="4:9" x14ac:dyDescent="0.25">
      <c r="D61" s="29">
        <v>3111</v>
      </c>
      <c r="E61" s="53" t="s">
        <v>21</v>
      </c>
      <c r="F61" s="54">
        <v>752528.04</v>
      </c>
      <c r="G61" s="31">
        <v>844336.46</v>
      </c>
      <c r="H61" s="31">
        <v>445115.91</v>
      </c>
      <c r="I61" s="32">
        <f>H61/G61*100</f>
        <v>52.717835967903127</v>
      </c>
    </row>
    <row r="62" spans="4:9" x14ac:dyDescent="0.25">
      <c r="D62" s="29">
        <v>3121</v>
      </c>
      <c r="E62" s="53" t="s">
        <v>81</v>
      </c>
      <c r="F62" s="54">
        <v>30892.82</v>
      </c>
      <c r="G62" s="31">
        <v>34661.74</v>
      </c>
      <c r="H62" s="31">
        <v>19278.43</v>
      </c>
      <c r="I62" s="32">
        <f t="shared" ref="I62:I66" si="1">H62/G62*100</f>
        <v>55.618760050707209</v>
      </c>
    </row>
    <row r="63" spans="4:9" x14ac:dyDescent="0.25">
      <c r="D63" s="29">
        <v>3132</v>
      </c>
      <c r="E63" s="53" t="s">
        <v>82</v>
      </c>
      <c r="F63" s="54">
        <v>123497.75</v>
      </c>
      <c r="G63" s="31">
        <v>138564.48000000001</v>
      </c>
      <c r="H63" s="31">
        <v>73444.19</v>
      </c>
      <c r="I63" s="32">
        <f t="shared" si="1"/>
        <v>53.003619686661395</v>
      </c>
    </row>
    <row r="64" spans="4:9" x14ac:dyDescent="0.25">
      <c r="D64" s="29">
        <v>3212</v>
      </c>
      <c r="E64" s="53" t="s">
        <v>83</v>
      </c>
      <c r="F64" s="54">
        <v>71006.7</v>
      </c>
      <c r="G64" s="31">
        <v>79669.52</v>
      </c>
      <c r="H64" s="31">
        <v>37153.599999999999</v>
      </c>
      <c r="I64" s="32">
        <f t="shared" si="1"/>
        <v>46.634647729771686</v>
      </c>
    </row>
    <row r="65" spans="4:9" ht="27.75" customHeight="1" x14ac:dyDescent="0.25">
      <c r="D65" s="29">
        <v>3295</v>
      </c>
      <c r="E65" s="53" t="s">
        <v>84</v>
      </c>
      <c r="F65" s="54">
        <v>2416.46</v>
      </c>
      <c r="G65" s="31">
        <v>2492</v>
      </c>
      <c r="H65" s="31">
        <v>980</v>
      </c>
      <c r="I65" s="32">
        <f t="shared" si="1"/>
        <v>39.325842696629216</v>
      </c>
    </row>
    <row r="66" spans="4:9" x14ac:dyDescent="0.25">
      <c r="D66" s="34" t="s">
        <v>71</v>
      </c>
      <c r="E66" s="55"/>
      <c r="F66" s="35">
        <f>F61+F62+F63+F64+F65</f>
        <v>980341.7699999999</v>
      </c>
      <c r="G66" s="35">
        <f>G61+G62+G63+G64+G65</f>
        <v>1099724.2</v>
      </c>
      <c r="H66" s="35">
        <f>H61+H62+H63+H64+H65</f>
        <v>575972.13</v>
      </c>
      <c r="I66" s="36">
        <f t="shared" si="1"/>
        <v>52.37423437621905</v>
      </c>
    </row>
    <row r="69" spans="4:9" ht="15.75" x14ac:dyDescent="0.25">
      <c r="D69" s="58" t="s">
        <v>85</v>
      </c>
      <c r="E69" s="58" t="s">
        <v>86</v>
      </c>
      <c r="F69" s="59"/>
      <c r="G69" s="59"/>
      <c r="H69" s="59"/>
      <c r="I69" s="59"/>
    </row>
    <row r="70" spans="4:9" ht="15.75" x14ac:dyDescent="0.25">
      <c r="D70" s="60" t="s">
        <v>87</v>
      </c>
      <c r="E70" s="61" t="s">
        <v>88</v>
      </c>
      <c r="F70" s="62"/>
      <c r="G70" s="62"/>
      <c r="H70" s="62"/>
      <c r="I70" s="62"/>
    </row>
    <row r="71" spans="4:9" ht="15.75" x14ac:dyDescent="0.25">
      <c r="D71" s="261" t="s">
        <v>49</v>
      </c>
      <c r="E71" s="261"/>
    </row>
    <row r="72" spans="4:9" x14ac:dyDescent="0.25">
      <c r="D72" s="260" t="s">
        <v>89</v>
      </c>
      <c r="E72" s="260"/>
      <c r="F72" s="43"/>
      <c r="G72" s="43"/>
      <c r="H72" s="43"/>
      <c r="I72" s="43"/>
    </row>
    <row r="73" spans="4:9" ht="30" x14ac:dyDescent="0.25">
      <c r="D73" s="56" t="s">
        <v>51</v>
      </c>
      <c r="E73" s="57" t="s">
        <v>52</v>
      </c>
      <c r="F73" s="22" t="s">
        <v>130</v>
      </c>
      <c r="G73" s="22" t="s">
        <v>131</v>
      </c>
      <c r="H73" s="22" t="s">
        <v>132</v>
      </c>
      <c r="I73" s="22" t="s">
        <v>53</v>
      </c>
    </row>
    <row r="74" spans="4:9" x14ac:dyDescent="0.25">
      <c r="D74" s="24">
        <v>1</v>
      </c>
      <c r="E74" s="49">
        <v>2</v>
      </c>
      <c r="F74" s="49">
        <v>3</v>
      </c>
      <c r="G74" s="24">
        <v>4</v>
      </c>
      <c r="H74" s="24">
        <v>5</v>
      </c>
      <c r="I74" s="24">
        <v>6</v>
      </c>
    </row>
    <row r="75" spans="4:9" x14ac:dyDescent="0.25">
      <c r="D75" s="29">
        <v>32999</v>
      </c>
      <c r="E75" s="53" t="s">
        <v>90</v>
      </c>
      <c r="F75" s="54">
        <v>0</v>
      </c>
      <c r="G75" s="31">
        <v>0</v>
      </c>
      <c r="H75" s="31">
        <v>0</v>
      </c>
      <c r="I75" s="33">
        <v>0</v>
      </c>
    </row>
    <row r="76" spans="4:9" x14ac:dyDescent="0.25">
      <c r="D76" s="34" t="s">
        <v>71</v>
      </c>
      <c r="E76" s="55"/>
      <c r="F76" s="35">
        <v>0</v>
      </c>
      <c r="G76" s="35">
        <v>0</v>
      </c>
      <c r="H76" s="35">
        <v>0</v>
      </c>
      <c r="I76" s="37">
        <v>0</v>
      </c>
    </row>
    <row r="79" spans="4:9" x14ac:dyDescent="0.25">
      <c r="D79" s="63" t="s">
        <v>91</v>
      </c>
      <c r="E79" s="40" t="s">
        <v>92</v>
      </c>
      <c r="F79" s="40"/>
      <c r="G79" s="41"/>
      <c r="H79" s="41"/>
      <c r="I79" s="42"/>
    </row>
    <row r="80" spans="4:9" x14ac:dyDescent="0.25">
      <c r="D80" s="256" t="s">
        <v>49</v>
      </c>
      <c r="E80" s="257"/>
      <c r="F80" s="257"/>
      <c r="G80" s="257"/>
      <c r="H80" s="257"/>
      <c r="I80" s="257"/>
    </row>
    <row r="81" spans="4:10" x14ac:dyDescent="0.25">
      <c r="D81" s="260" t="s">
        <v>80</v>
      </c>
      <c r="E81" s="260"/>
      <c r="F81" s="43"/>
      <c r="G81" s="44"/>
      <c r="H81" s="44"/>
      <c r="I81" s="45"/>
    </row>
    <row r="82" spans="4:10" ht="30" x14ac:dyDescent="0.25">
      <c r="D82" s="56" t="s">
        <v>51</v>
      </c>
      <c r="E82" s="57" t="s">
        <v>52</v>
      </c>
      <c r="F82" s="22" t="s">
        <v>130</v>
      </c>
      <c r="G82" s="22" t="s">
        <v>131</v>
      </c>
      <c r="H82" s="22" t="s">
        <v>132</v>
      </c>
      <c r="I82" s="22" t="s">
        <v>53</v>
      </c>
    </row>
    <row r="83" spans="4:10" x14ac:dyDescent="0.25">
      <c r="D83" s="24">
        <v>1</v>
      </c>
      <c r="E83" s="49">
        <v>2</v>
      </c>
      <c r="F83" s="49">
        <v>3</v>
      </c>
      <c r="G83" s="24">
        <v>4</v>
      </c>
      <c r="H83" s="24">
        <v>5</v>
      </c>
      <c r="I83" s="24">
        <v>6</v>
      </c>
    </row>
    <row r="84" spans="4:10" x14ac:dyDescent="0.25">
      <c r="D84" s="29">
        <v>3111</v>
      </c>
      <c r="E84" s="53" t="s">
        <v>93</v>
      </c>
      <c r="F84" s="54">
        <v>3458.69</v>
      </c>
      <c r="G84" s="31">
        <v>3458.69</v>
      </c>
      <c r="H84" s="31">
        <v>965.6</v>
      </c>
      <c r="I84" s="33">
        <f>H84/G84*100</f>
        <v>27.91808459272152</v>
      </c>
      <c r="J84" s="113"/>
    </row>
    <row r="85" spans="4:10" x14ac:dyDescent="0.25">
      <c r="D85" s="29">
        <v>3222</v>
      </c>
      <c r="E85" s="53" t="s">
        <v>56</v>
      </c>
      <c r="F85" s="54">
        <v>1990.84</v>
      </c>
      <c r="G85" s="31">
        <v>1990.84</v>
      </c>
      <c r="H85" s="31">
        <v>0</v>
      </c>
      <c r="I85" s="33">
        <v>0</v>
      </c>
    </row>
    <row r="86" spans="4:10" x14ac:dyDescent="0.25">
      <c r="D86" s="29">
        <v>3296</v>
      </c>
      <c r="E86" s="53" t="s">
        <v>94</v>
      </c>
      <c r="F86" s="54">
        <v>922.84</v>
      </c>
      <c r="G86" s="31">
        <v>500</v>
      </c>
      <c r="H86" s="31">
        <v>267.95</v>
      </c>
      <c r="I86" s="33">
        <f>H86/G86*100</f>
        <v>53.589999999999996</v>
      </c>
    </row>
    <row r="87" spans="4:10" x14ac:dyDescent="0.25">
      <c r="D87" s="29">
        <v>4241</v>
      </c>
      <c r="E87" s="53" t="s">
        <v>95</v>
      </c>
      <c r="F87" s="54">
        <v>398.17</v>
      </c>
      <c r="G87" s="31">
        <v>398.17</v>
      </c>
      <c r="H87" s="31">
        <v>0</v>
      </c>
      <c r="I87" s="33">
        <v>0</v>
      </c>
      <c r="J87" s="113"/>
    </row>
    <row r="88" spans="4:10" x14ac:dyDescent="0.25">
      <c r="D88" s="29">
        <v>4241</v>
      </c>
      <c r="E88" s="53" t="s">
        <v>95</v>
      </c>
      <c r="F88" s="54">
        <v>0</v>
      </c>
      <c r="G88" s="31">
        <v>0</v>
      </c>
      <c r="H88" s="31">
        <v>0</v>
      </c>
      <c r="I88" s="33">
        <v>0</v>
      </c>
      <c r="J88" s="113"/>
    </row>
    <row r="89" spans="4:10" x14ac:dyDescent="0.25">
      <c r="D89" s="34" t="s">
        <v>71</v>
      </c>
      <c r="E89" s="55"/>
      <c r="F89" s="112">
        <f>F84+F85+F86+F87+F88</f>
        <v>6770.54</v>
      </c>
      <c r="G89" s="35">
        <f>G84+G85+G86+G87+G88</f>
        <v>6347.7</v>
      </c>
      <c r="H89" s="35">
        <f>H84+H86</f>
        <v>1233.55</v>
      </c>
      <c r="I89" s="37">
        <f>H89/G89*100</f>
        <v>19.433022984703122</v>
      </c>
      <c r="J89" s="113"/>
    </row>
    <row r="90" spans="4:10" x14ac:dyDescent="0.25">
      <c r="D90" s="64"/>
      <c r="E90" s="44"/>
      <c r="F90" s="44"/>
      <c r="G90" s="44"/>
      <c r="H90" s="44"/>
      <c r="I90" s="45"/>
    </row>
    <row r="91" spans="4:10" x14ac:dyDescent="0.25">
      <c r="D91" s="64"/>
      <c r="E91" s="44"/>
      <c r="F91" s="44"/>
      <c r="G91" s="44"/>
      <c r="H91" s="44"/>
      <c r="I91" s="45"/>
    </row>
    <row r="92" spans="4:10" x14ac:dyDescent="0.25">
      <c r="D92" s="64" t="s">
        <v>96</v>
      </c>
      <c r="E92" s="43"/>
      <c r="F92" s="43"/>
      <c r="G92" s="44"/>
      <c r="H92" s="44"/>
      <c r="I92" s="45"/>
    </row>
    <row r="93" spans="4:10" ht="30" x14ac:dyDescent="0.25">
      <c r="D93" s="56" t="s">
        <v>51</v>
      </c>
      <c r="E93" s="57" t="s">
        <v>52</v>
      </c>
      <c r="F93" s="22" t="s">
        <v>130</v>
      </c>
      <c r="G93" s="22" t="s">
        <v>131</v>
      </c>
      <c r="H93" s="22" t="s">
        <v>132</v>
      </c>
      <c r="I93" s="22" t="s">
        <v>53</v>
      </c>
    </row>
    <row r="94" spans="4:10" x14ac:dyDescent="0.25">
      <c r="D94" s="24">
        <v>1</v>
      </c>
      <c r="E94" s="49">
        <v>2</v>
      </c>
      <c r="F94" s="49">
        <v>3</v>
      </c>
      <c r="G94" s="24">
        <v>4</v>
      </c>
      <c r="H94" s="24">
        <v>5</v>
      </c>
      <c r="I94" s="24">
        <v>6</v>
      </c>
    </row>
    <row r="95" spans="4:10" x14ac:dyDescent="0.25">
      <c r="D95" s="50">
        <v>3211</v>
      </c>
      <c r="E95" s="65" t="s">
        <v>23</v>
      </c>
      <c r="F95" s="66">
        <v>179.18</v>
      </c>
      <c r="G95" s="67">
        <v>0</v>
      </c>
      <c r="H95" s="67">
        <v>0</v>
      </c>
      <c r="I95" s="52">
        <v>0</v>
      </c>
    </row>
    <row r="96" spans="4:10" x14ac:dyDescent="0.25">
      <c r="D96" s="29">
        <v>3299</v>
      </c>
      <c r="E96" s="53" t="s">
        <v>70</v>
      </c>
      <c r="F96" s="54">
        <v>100</v>
      </c>
      <c r="G96" s="31">
        <v>500</v>
      </c>
      <c r="H96" s="31">
        <v>0</v>
      </c>
      <c r="I96" s="33">
        <v>0</v>
      </c>
    </row>
    <row r="97" spans="4:10" x14ac:dyDescent="0.25">
      <c r="D97" s="34" t="s">
        <v>71</v>
      </c>
      <c r="E97" s="55"/>
      <c r="F97" s="35">
        <f>F95+F96</f>
        <v>279.18</v>
      </c>
      <c r="G97" s="35">
        <f>G95+G96</f>
        <v>500</v>
      </c>
      <c r="H97" s="35">
        <v>0</v>
      </c>
      <c r="I97" s="37">
        <v>0</v>
      </c>
    </row>
    <row r="98" spans="4:10" x14ac:dyDescent="0.25">
      <c r="D98" s="64"/>
      <c r="E98" s="44"/>
      <c r="F98" s="44"/>
      <c r="G98" s="44"/>
      <c r="H98" s="44"/>
      <c r="I98" s="45"/>
    </row>
    <row r="99" spans="4:10" x14ac:dyDescent="0.25">
      <c r="D99" s="64"/>
      <c r="E99" s="44"/>
      <c r="F99" s="44"/>
      <c r="G99" s="44"/>
      <c r="H99" s="44"/>
      <c r="I99" s="45"/>
    </row>
    <row r="100" spans="4:10" x14ac:dyDescent="0.25">
      <c r="D100" s="64" t="s">
        <v>97</v>
      </c>
      <c r="E100" s="43"/>
      <c r="F100" s="43"/>
      <c r="G100" s="44"/>
      <c r="H100" s="44"/>
      <c r="I100" s="45"/>
    </row>
    <row r="101" spans="4:10" ht="30" x14ac:dyDescent="0.25">
      <c r="D101" s="56" t="s">
        <v>51</v>
      </c>
      <c r="E101" s="57" t="s">
        <v>52</v>
      </c>
      <c r="F101" s="22" t="s">
        <v>130</v>
      </c>
      <c r="G101" s="22" t="s">
        <v>131</v>
      </c>
      <c r="H101" s="22" t="s">
        <v>132</v>
      </c>
      <c r="I101" s="22" t="s">
        <v>53</v>
      </c>
    </row>
    <row r="102" spans="4:10" x14ac:dyDescent="0.25">
      <c r="D102" s="24">
        <v>1</v>
      </c>
      <c r="E102" s="49">
        <v>2</v>
      </c>
      <c r="F102" s="49">
        <v>3</v>
      </c>
      <c r="G102" s="24">
        <v>4</v>
      </c>
      <c r="H102" s="24">
        <v>5</v>
      </c>
      <c r="I102" s="24">
        <v>6</v>
      </c>
    </row>
    <row r="103" spans="4:10" x14ac:dyDescent="0.25">
      <c r="D103" s="29">
        <v>3211</v>
      </c>
      <c r="E103" s="53" t="s">
        <v>23</v>
      </c>
      <c r="F103" s="54">
        <v>159.27000000000001</v>
      </c>
      <c r="G103" s="31">
        <v>159.27000000000001</v>
      </c>
      <c r="H103" s="68">
        <v>0</v>
      </c>
      <c r="I103" s="33">
        <v>0</v>
      </c>
    </row>
    <row r="104" spans="4:10" x14ac:dyDescent="0.25">
      <c r="D104" s="29">
        <v>32211</v>
      </c>
      <c r="E104" s="53" t="s">
        <v>162</v>
      </c>
      <c r="F104" s="54">
        <v>0</v>
      </c>
      <c r="G104" s="31">
        <v>300</v>
      </c>
      <c r="H104" s="68">
        <v>0</v>
      </c>
      <c r="I104" s="33">
        <v>0</v>
      </c>
    </row>
    <row r="105" spans="4:10" x14ac:dyDescent="0.25">
      <c r="D105" s="29">
        <v>3222</v>
      </c>
      <c r="E105" s="30" t="s">
        <v>56</v>
      </c>
      <c r="F105" s="31">
        <v>132.72</v>
      </c>
      <c r="G105" s="31">
        <v>500</v>
      </c>
      <c r="H105" s="68">
        <v>0</v>
      </c>
      <c r="I105" s="33">
        <v>0</v>
      </c>
    </row>
    <row r="106" spans="4:10" x14ac:dyDescent="0.25">
      <c r="D106" s="29">
        <v>3224</v>
      </c>
      <c r="E106" s="30" t="s">
        <v>98</v>
      </c>
      <c r="F106" s="31">
        <v>100</v>
      </c>
      <c r="G106" s="31">
        <v>300</v>
      </c>
      <c r="H106" s="68">
        <v>0</v>
      </c>
      <c r="I106" s="33">
        <v>0</v>
      </c>
    </row>
    <row r="107" spans="4:10" x14ac:dyDescent="0.25">
      <c r="D107" s="29">
        <v>3293</v>
      </c>
      <c r="E107" s="30" t="s">
        <v>68</v>
      </c>
      <c r="F107" s="31">
        <v>200</v>
      </c>
      <c r="G107" s="31">
        <v>400</v>
      </c>
      <c r="H107" s="68">
        <v>0</v>
      </c>
      <c r="I107" s="33">
        <v>0</v>
      </c>
    </row>
    <row r="108" spans="4:10" x14ac:dyDescent="0.25">
      <c r="D108" s="29">
        <v>3299</v>
      </c>
      <c r="E108" s="30" t="s">
        <v>70</v>
      </c>
      <c r="F108" s="31">
        <v>398.17</v>
      </c>
      <c r="G108" s="31">
        <v>398.17</v>
      </c>
      <c r="H108" s="31">
        <v>0</v>
      </c>
      <c r="I108" s="33">
        <v>0</v>
      </c>
    </row>
    <row r="109" spans="4:10" x14ac:dyDescent="0.25">
      <c r="D109" s="29">
        <v>4227</v>
      </c>
      <c r="E109" s="30" t="s">
        <v>99</v>
      </c>
      <c r="F109" s="31">
        <v>300</v>
      </c>
      <c r="G109" s="31">
        <v>300</v>
      </c>
      <c r="H109" s="31">
        <v>0</v>
      </c>
      <c r="I109" s="33">
        <v>0</v>
      </c>
    </row>
    <row r="110" spans="4:10" x14ac:dyDescent="0.25">
      <c r="D110" s="34" t="s">
        <v>71</v>
      </c>
      <c r="E110" s="55"/>
      <c r="F110" s="35">
        <f>F103+F104+F105+F106+F107+F108+F109</f>
        <v>1290.1600000000001</v>
      </c>
      <c r="G110" s="35">
        <f>G103+G104+G105+G106+G107+G108+G109</f>
        <v>2357.44</v>
      </c>
      <c r="H110" s="35">
        <v>0</v>
      </c>
      <c r="I110" s="37">
        <v>0</v>
      </c>
    </row>
    <row r="111" spans="4:10" x14ac:dyDescent="0.25">
      <c r="D111" s="64"/>
      <c r="E111" s="44"/>
      <c r="F111" s="44"/>
      <c r="G111" s="44"/>
      <c r="H111" s="44"/>
      <c r="I111" s="45"/>
      <c r="J111" s="113"/>
    </row>
    <row r="112" spans="4:10" x14ac:dyDescent="0.25">
      <c r="D112" s="64" t="s">
        <v>100</v>
      </c>
      <c r="E112" s="43"/>
      <c r="F112" s="43"/>
      <c r="G112" s="44"/>
      <c r="H112" s="44"/>
      <c r="I112" s="45"/>
    </row>
    <row r="113" spans="4:9" ht="30" x14ac:dyDescent="0.25">
      <c r="D113" s="56" t="s">
        <v>51</v>
      </c>
      <c r="E113" s="57" t="s">
        <v>52</v>
      </c>
      <c r="F113" s="22" t="s">
        <v>130</v>
      </c>
      <c r="G113" s="22" t="s">
        <v>131</v>
      </c>
      <c r="H113" s="22" t="s">
        <v>132</v>
      </c>
      <c r="I113" s="22" t="s">
        <v>53</v>
      </c>
    </row>
    <row r="114" spans="4:9" x14ac:dyDescent="0.25">
      <c r="D114" s="24">
        <v>1</v>
      </c>
      <c r="E114" s="49">
        <v>2</v>
      </c>
      <c r="F114" s="49">
        <v>3</v>
      </c>
      <c r="G114" s="24">
        <v>4</v>
      </c>
      <c r="H114" s="24">
        <v>5</v>
      </c>
      <c r="I114" s="24">
        <v>6</v>
      </c>
    </row>
    <row r="115" spans="4:9" x14ac:dyDescent="0.25">
      <c r="D115" s="29">
        <v>4221</v>
      </c>
      <c r="E115" s="53" t="s">
        <v>77</v>
      </c>
      <c r="F115" s="54">
        <v>1327.23</v>
      </c>
      <c r="G115" s="31">
        <v>1327.23</v>
      </c>
      <c r="H115" s="31">
        <v>0</v>
      </c>
      <c r="I115" s="33">
        <v>0</v>
      </c>
    </row>
    <row r="116" spans="4:9" x14ac:dyDescent="0.25">
      <c r="D116" s="29">
        <v>4511</v>
      </c>
      <c r="E116" s="53" t="s">
        <v>101</v>
      </c>
      <c r="F116" s="54">
        <v>3821.26</v>
      </c>
      <c r="G116" s="31">
        <v>3821.26</v>
      </c>
      <c r="H116" s="31">
        <v>0</v>
      </c>
      <c r="I116" s="33">
        <v>0</v>
      </c>
    </row>
    <row r="117" spans="4:9" x14ac:dyDescent="0.25">
      <c r="D117" s="34" t="s">
        <v>71</v>
      </c>
      <c r="E117" s="55"/>
      <c r="F117" s="35">
        <f>F115+F116</f>
        <v>5148.49</v>
      </c>
      <c r="G117" s="35">
        <f>G115+G116</f>
        <v>5148.49</v>
      </c>
      <c r="H117" s="35">
        <v>0</v>
      </c>
      <c r="I117" s="37">
        <v>0</v>
      </c>
    </row>
    <row r="118" spans="4:9" x14ac:dyDescent="0.25">
      <c r="D118" s="64"/>
      <c r="E118" s="44"/>
      <c r="F118" s="44"/>
      <c r="G118" s="44"/>
      <c r="H118" s="44"/>
      <c r="I118" s="45"/>
    </row>
    <row r="119" spans="4:9" x14ac:dyDescent="0.25">
      <c r="D119" s="64"/>
      <c r="E119" s="44"/>
      <c r="F119" s="44"/>
      <c r="G119" s="44"/>
      <c r="H119" s="44"/>
      <c r="I119" s="45"/>
    </row>
    <row r="120" spans="4:9" x14ac:dyDescent="0.25">
      <c r="D120" s="64" t="s">
        <v>102</v>
      </c>
      <c r="E120" s="43"/>
      <c r="F120" s="43"/>
      <c r="G120" s="44"/>
      <c r="H120" s="44"/>
      <c r="I120" s="45"/>
    </row>
    <row r="121" spans="4:9" ht="30" x14ac:dyDescent="0.25">
      <c r="D121" s="56" t="s">
        <v>51</v>
      </c>
      <c r="E121" s="57" t="s">
        <v>52</v>
      </c>
      <c r="F121" s="22" t="s">
        <v>130</v>
      </c>
      <c r="G121" s="22" t="s">
        <v>131</v>
      </c>
      <c r="H121" s="22" t="s">
        <v>132</v>
      </c>
      <c r="I121" s="22" t="s">
        <v>53</v>
      </c>
    </row>
    <row r="122" spans="4:9" x14ac:dyDescent="0.25">
      <c r="D122" s="24">
        <v>1</v>
      </c>
      <c r="E122" s="49">
        <v>2</v>
      </c>
      <c r="F122" s="49">
        <v>3</v>
      </c>
      <c r="G122" s="24">
        <v>4</v>
      </c>
      <c r="H122" s="24">
        <v>5</v>
      </c>
      <c r="I122" s="24">
        <v>6</v>
      </c>
    </row>
    <row r="123" spans="4:9" x14ac:dyDescent="0.25">
      <c r="D123" s="50">
        <v>3211</v>
      </c>
      <c r="E123" s="65" t="s">
        <v>23</v>
      </c>
      <c r="F123" s="69">
        <v>663.61</v>
      </c>
      <c r="G123" s="70">
        <v>700</v>
      </c>
      <c r="H123" s="70">
        <v>414</v>
      </c>
      <c r="I123" s="52">
        <f>H123/G123*100</f>
        <v>59.142857142857139</v>
      </c>
    </row>
    <row r="124" spans="4:9" x14ac:dyDescent="0.25">
      <c r="D124" s="50">
        <v>3221</v>
      </c>
      <c r="E124" s="65" t="s">
        <v>103</v>
      </c>
      <c r="F124" s="69">
        <v>663.61</v>
      </c>
      <c r="G124" s="70">
        <v>505.21</v>
      </c>
      <c r="H124" s="70">
        <v>0</v>
      </c>
      <c r="I124" s="52">
        <v>0</v>
      </c>
    </row>
    <row r="125" spans="4:9" x14ac:dyDescent="0.25">
      <c r="D125" s="50">
        <v>3222</v>
      </c>
      <c r="E125" s="65" t="s">
        <v>56</v>
      </c>
      <c r="F125" s="69">
        <v>606.6</v>
      </c>
      <c r="G125" s="70">
        <v>338.09</v>
      </c>
      <c r="H125" s="70">
        <v>0</v>
      </c>
      <c r="I125" s="52">
        <v>0</v>
      </c>
    </row>
    <row r="126" spans="4:9" x14ac:dyDescent="0.25">
      <c r="D126" s="50">
        <v>3224</v>
      </c>
      <c r="E126" s="65" t="s">
        <v>134</v>
      </c>
      <c r="F126" s="69">
        <v>663.61</v>
      </c>
      <c r="G126" s="70">
        <v>0</v>
      </c>
      <c r="H126" s="70">
        <v>0</v>
      </c>
      <c r="I126" s="52">
        <v>0</v>
      </c>
    </row>
    <row r="127" spans="4:9" x14ac:dyDescent="0.25">
      <c r="D127" s="50">
        <v>3232</v>
      </c>
      <c r="E127" s="65" t="s">
        <v>104</v>
      </c>
      <c r="F127" s="69">
        <v>663.61</v>
      </c>
      <c r="G127" s="70">
        <v>500</v>
      </c>
      <c r="H127" s="70">
        <v>0</v>
      </c>
      <c r="I127" s="52">
        <v>0</v>
      </c>
    </row>
    <row r="128" spans="4:9" x14ac:dyDescent="0.25">
      <c r="D128" s="50">
        <v>3237</v>
      </c>
      <c r="E128" s="65" t="s">
        <v>105</v>
      </c>
      <c r="F128" s="69">
        <v>0</v>
      </c>
      <c r="G128" s="70">
        <v>300</v>
      </c>
      <c r="H128" s="70">
        <v>0</v>
      </c>
      <c r="I128" s="52">
        <v>0</v>
      </c>
    </row>
    <row r="129" spans="4:9" x14ac:dyDescent="0.25">
      <c r="D129" s="50">
        <v>3235</v>
      </c>
      <c r="E129" s="65" t="s">
        <v>64</v>
      </c>
      <c r="F129" s="69">
        <v>606</v>
      </c>
      <c r="G129" s="70">
        <v>0</v>
      </c>
      <c r="H129" s="70">
        <v>0</v>
      </c>
      <c r="I129" s="52">
        <v>0</v>
      </c>
    </row>
    <row r="130" spans="4:9" x14ac:dyDescent="0.25">
      <c r="D130" s="50">
        <v>3238</v>
      </c>
      <c r="E130" s="65" t="s">
        <v>135</v>
      </c>
      <c r="F130" s="69">
        <v>548.65</v>
      </c>
      <c r="G130" s="70">
        <v>0</v>
      </c>
      <c r="H130" s="70">
        <v>0</v>
      </c>
      <c r="I130" s="52">
        <v>0</v>
      </c>
    </row>
    <row r="131" spans="4:9" x14ac:dyDescent="0.25">
      <c r="D131" s="29">
        <v>3299</v>
      </c>
      <c r="E131" s="53" t="s">
        <v>70</v>
      </c>
      <c r="F131" s="54">
        <v>1697.97</v>
      </c>
      <c r="G131" s="31">
        <v>1100</v>
      </c>
      <c r="H131" s="31">
        <v>90.93</v>
      </c>
      <c r="I131" s="33">
        <f>H131/G131*100</f>
        <v>8.2663636363636375</v>
      </c>
    </row>
    <row r="132" spans="4:9" x14ac:dyDescent="0.25">
      <c r="D132" s="29">
        <v>4221</v>
      </c>
      <c r="E132" s="53" t="s">
        <v>136</v>
      </c>
      <c r="F132" s="54">
        <v>1327.23</v>
      </c>
      <c r="G132" s="31">
        <v>0</v>
      </c>
      <c r="H132" s="31">
        <v>0</v>
      </c>
      <c r="I132" s="33">
        <v>0</v>
      </c>
    </row>
    <row r="133" spans="4:9" x14ac:dyDescent="0.25">
      <c r="D133" s="29">
        <v>4221</v>
      </c>
      <c r="E133" s="53" t="s">
        <v>137</v>
      </c>
      <c r="F133" s="54">
        <v>1327.23</v>
      </c>
      <c r="G133" s="31">
        <v>0</v>
      </c>
      <c r="H133" s="31">
        <v>0</v>
      </c>
      <c r="I133" s="33">
        <v>0</v>
      </c>
    </row>
    <row r="134" spans="4:9" x14ac:dyDescent="0.25">
      <c r="D134" s="34" t="s">
        <v>71</v>
      </c>
      <c r="E134" s="55"/>
      <c r="F134" s="35">
        <f>F123+F124+F125+F126+F127+F129+F130+F131+F132+F133</f>
        <v>8768.1200000000008</v>
      </c>
      <c r="G134" s="35">
        <f>G123+G124+G125+G126+G127+G128+G129+G130+G131+G132+G133</f>
        <v>3443.3</v>
      </c>
      <c r="H134" s="35">
        <f>H123+H131</f>
        <v>504.93</v>
      </c>
      <c r="I134" s="37">
        <f>H134/G134*100</f>
        <v>14.664130340080735</v>
      </c>
    </row>
    <row r="135" spans="4:9" x14ac:dyDescent="0.25">
      <c r="D135" s="64"/>
      <c r="E135" s="44"/>
      <c r="F135" s="44"/>
      <c r="G135" s="44"/>
      <c r="H135" s="44"/>
      <c r="I135" s="45"/>
    </row>
    <row r="136" spans="4:9" x14ac:dyDescent="0.25">
      <c r="D136" s="64"/>
      <c r="E136" s="44"/>
      <c r="F136" s="44"/>
      <c r="G136" s="44"/>
      <c r="H136" s="44"/>
      <c r="I136" s="45"/>
    </row>
    <row r="137" spans="4:9" x14ac:dyDescent="0.25">
      <c r="D137" s="264" t="s">
        <v>106</v>
      </c>
      <c r="E137" s="264"/>
      <c r="F137" s="71"/>
      <c r="G137" s="72"/>
      <c r="H137" s="72"/>
      <c r="I137" s="73"/>
    </row>
    <row r="138" spans="4:9" ht="30" x14ac:dyDescent="0.25">
      <c r="D138" s="74" t="s">
        <v>51</v>
      </c>
      <c r="E138" s="75" t="s">
        <v>52</v>
      </c>
      <c r="F138" s="76" t="s">
        <v>130</v>
      </c>
      <c r="G138" s="76" t="s">
        <v>131</v>
      </c>
      <c r="H138" s="76" t="s">
        <v>132</v>
      </c>
      <c r="I138" s="76" t="s">
        <v>53</v>
      </c>
    </row>
    <row r="139" spans="4:9" x14ac:dyDescent="0.25">
      <c r="D139" s="77">
        <v>1</v>
      </c>
      <c r="E139" s="78">
        <v>2</v>
      </c>
      <c r="F139" s="78">
        <v>3</v>
      </c>
      <c r="G139" s="77">
        <v>4</v>
      </c>
      <c r="H139" s="77">
        <v>5</v>
      </c>
      <c r="I139" s="77">
        <v>6</v>
      </c>
    </row>
    <row r="140" spans="4:9" x14ac:dyDescent="0.25">
      <c r="D140" s="79">
        <v>3222</v>
      </c>
      <c r="E140" s="80" t="s">
        <v>56</v>
      </c>
      <c r="F140" s="81">
        <v>50</v>
      </c>
      <c r="G140" s="82">
        <v>50</v>
      </c>
      <c r="H140" s="83">
        <v>25</v>
      </c>
      <c r="I140" s="84">
        <v>50</v>
      </c>
    </row>
    <row r="141" spans="4:9" x14ac:dyDescent="0.25">
      <c r="D141" s="85" t="s">
        <v>71</v>
      </c>
      <c r="E141" s="86"/>
      <c r="F141" s="87">
        <v>50</v>
      </c>
      <c r="G141" s="87">
        <v>50</v>
      </c>
      <c r="H141" s="88">
        <v>25</v>
      </c>
      <c r="I141" s="89">
        <v>50</v>
      </c>
    </row>
    <row r="144" spans="4:9" ht="15.75" x14ac:dyDescent="0.25">
      <c r="D144" s="38" t="s">
        <v>107</v>
      </c>
      <c r="E144" s="39" t="s">
        <v>108</v>
      </c>
      <c r="F144" s="39"/>
      <c r="G144" s="90"/>
      <c r="H144" s="90"/>
      <c r="I144" s="90"/>
    </row>
    <row r="145" spans="4:9" ht="45" x14ac:dyDescent="0.25">
      <c r="D145" s="91" t="s">
        <v>109</v>
      </c>
      <c r="E145" s="92"/>
      <c r="F145" s="92"/>
      <c r="G145" s="92"/>
      <c r="H145" s="92"/>
      <c r="I145" s="92"/>
    </row>
    <row r="146" spans="4:9" ht="15.75" x14ac:dyDescent="0.25">
      <c r="D146" s="263" t="s">
        <v>110</v>
      </c>
      <c r="E146" s="263"/>
      <c r="F146" s="93"/>
      <c r="G146" s="93"/>
      <c r="H146" s="93"/>
      <c r="I146" s="93"/>
    </row>
    <row r="147" spans="4:9" ht="30" x14ac:dyDescent="0.25">
      <c r="D147" s="56" t="s">
        <v>51</v>
      </c>
      <c r="E147" s="57" t="s">
        <v>52</v>
      </c>
      <c r="F147" s="22" t="s">
        <v>133</v>
      </c>
      <c r="G147" s="22" t="s">
        <v>131</v>
      </c>
      <c r="H147" s="22" t="s">
        <v>132</v>
      </c>
      <c r="I147" s="22" t="s">
        <v>53</v>
      </c>
    </row>
    <row r="148" spans="4:9" x14ac:dyDescent="0.25">
      <c r="D148" s="24">
        <v>1</v>
      </c>
      <c r="E148" s="49">
        <v>2</v>
      </c>
      <c r="F148" s="49">
        <v>3</v>
      </c>
      <c r="G148" s="24">
        <v>4</v>
      </c>
      <c r="H148" s="24">
        <v>5</v>
      </c>
      <c r="I148" s="24">
        <v>6</v>
      </c>
    </row>
    <row r="149" spans="4:9" x14ac:dyDescent="0.25">
      <c r="D149" s="29">
        <v>4241</v>
      </c>
      <c r="E149" s="53" t="s">
        <v>108</v>
      </c>
      <c r="F149" s="54">
        <v>23579.56</v>
      </c>
      <c r="G149" s="31">
        <v>23579.56</v>
      </c>
      <c r="H149" s="31">
        <v>0</v>
      </c>
      <c r="I149" s="33">
        <v>0</v>
      </c>
    </row>
    <row r="150" spans="4:9" x14ac:dyDescent="0.25">
      <c r="D150" s="34" t="s">
        <v>71</v>
      </c>
      <c r="E150" s="55"/>
      <c r="F150" s="35">
        <v>23579.56</v>
      </c>
      <c r="G150" s="35">
        <v>23579.56</v>
      </c>
      <c r="H150" s="35">
        <v>0</v>
      </c>
      <c r="I150" s="37">
        <v>0</v>
      </c>
    </row>
    <row r="153" spans="4:9" x14ac:dyDescent="0.25">
      <c r="D153" s="64" t="s">
        <v>102</v>
      </c>
      <c r="E153" s="43"/>
      <c r="F153" s="43"/>
      <c r="G153" s="44"/>
      <c r="H153" s="44"/>
      <c r="I153" s="45"/>
    </row>
    <row r="154" spans="4:9" ht="30" x14ac:dyDescent="0.25">
      <c r="D154" s="56" t="s">
        <v>51</v>
      </c>
      <c r="E154" s="57" t="s">
        <v>52</v>
      </c>
      <c r="F154" s="22" t="s">
        <v>130</v>
      </c>
      <c r="G154" s="22" t="s">
        <v>131</v>
      </c>
      <c r="H154" s="22" t="s">
        <v>132</v>
      </c>
      <c r="I154" s="22" t="s">
        <v>53</v>
      </c>
    </row>
    <row r="155" spans="4:9" x14ac:dyDescent="0.25">
      <c r="D155" s="24">
        <v>1</v>
      </c>
      <c r="E155" s="49">
        <v>2</v>
      </c>
      <c r="F155" s="49">
        <v>3</v>
      </c>
      <c r="G155" s="24">
        <v>4</v>
      </c>
      <c r="H155" s="24">
        <v>5</v>
      </c>
      <c r="I155" s="24">
        <v>6</v>
      </c>
    </row>
    <row r="156" spans="4:9" x14ac:dyDescent="0.25">
      <c r="D156" s="50">
        <v>4241</v>
      </c>
      <c r="E156" s="65" t="s">
        <v>108</v>
      </c>
      <c r="F156" s="69">
        <v>0</v>
      </c>
      <c r="G156" s="70">
        <v>11028.72</v>
      </c>
      <c r="H156" s="70">
        <v>11028.72</v>
      </c>
      <c r="I156" s="52">
        <v>100</v>
      </c>
    </row>
    <row r="157" spans="4:9" x14ac:dyDescent="0.25">
      <c r="D157" s="34" t="s">
        <v>71</v>
      </c>
      <c r="E157" s="55"/>
      <c r="F157" s="35">
        <v>0</v>
      </c>
      <c r="G157" s="35">
        <v>11028.72</v>
      </c>
      <c r="H157" s="35">
        <v>11028.72</v>
      </c>
      <c r="I157" s="37">
        <v>100</v>
      </c>
    </row>
    <row r="160" spans="4:9" ht="15.75" x14ac:dyDescent="0.25">
      <c r="D160" s="38" t="s">
        <v>111</v>
      </c>
      <c r="E160" s="39" t="s">
        <v>112</v>
      </c>
      <c r="F160" s="39"/>
      <c r="G160" s="94"/>
      <c r="H160" s="94"/>
      <c r="I160" s="95"/>
    </row>
    <row r="161" spans="4:9" ht="36.75" customHeight="1" x14ac:dyDescent="0.25">
      <c r="D161" s="103" t="s">
        <v>127</v>
      </c>
    </row>
    <row r="162" spans="4:9" x14ac:dyDescent="0.25">
      <c r="D162" s="96" t="s">
        <v>110</v>
      </c>
    </row>
    <row r="163" spans="4:9" ht="30" x14ac:dyDescent="0.25">
      <c r="D163" s="105" t="s">
        <v>128</v>
      </c>
      <c r="E163" s="105" t="s">
        <v>52</v>
      </c>
      <c r="F163" s="105" t="s">
        <v>130</v>
      </c>
      <c r="G163" s="105" t="s">
        <v>131</v>
      </c>
      <c r="H163" s="105" t="s">
        <v>132</v>
      </c>
      <c r="I163" s="106" t="s">
        <v>53</v>
      </c>
    </row>
    <row r="164" spans="4:9" x14ac:dyDescent="0.25">
      <c r="D164" s="107">
        <v>1</v>
      </c>
      <c r="E164" s="107">
        <v>2</v>
      </c>
      <c r="F164" s="107">
        <v>3</v>
      </c>
      <c r="G164" s="107">
        <v>4</v>
      </c>
      <c r="H164" s="107">
        <v>5</v>
      </c>
      <c r="I164" s="107">
        <v>6</v>
      </c>
    </row>
    <row r="165" spans="4:9" x14ac:dyDescent="0.25">
      <c r="D165" s="108">
        <v>3222</v>
      </c>
      <c r="E165" s="108" t="s">
        <v>129</v>
      </c>
      <c r="F165" s="109">
        <v>46985.26</v>
      </c>
      <c r="G165" s="109">
        <v>43568.25</v>
      </c>
      <c r="H165" s="109">
        <v>26712.05</v>
      </c>
      <c r="I165" s="109">
        <f>H165/G165*100</f>
        <v>61.310816936645374</v>
      </c>
    </row>
    <row r="166" spans="4:9" x14ac:dyDescent="0.25">
      <c r="D166" s="104" t="s">
        <v>71</v>
      </c>
      <c r="E166" s="217"/>
      <c r="F166" s="110">
        <v>46985.26</v>
      </c>
      <c r="G166" s="110">
        <v>43568.25</v>
      </c>
      <c r="H166" s="110">
        <v>26712.05</v>
      </c>
      <c r="I166" s="110">
        <f>H166/G166*100</f>
        <v>61.310816936645374</v>
      </c>
    </row>
    <row r="168" spans="4:9" ht="15.75" x14ac:dyDescent="0.25">
      <c r="D168" s="38" t="s">
        <v>113</v>
      </c>
      <c r="E168" s="39" t="s">
        <v>114</v>
      </c>
      <c r="F168" s="39"/>
      <c r="G168" s="94"/>
      <c r="H168" s="94"/>
      <c r="I168" s="95"/>
    </row>
    <row r="169" spans="4:9" ht="45" x14ac:dyDescent="0.25">
      <c r="D169" s="91" t="s">
        <v>49</v>
      </c>
      <c r="E169" s="92"/>
      <c r="F169" s="92"/>
      <c r="G169" s="92"/>
      <c r="H169" s="92"/>
      <c r="I169" s="92"/>
    </row>
    <row r="170" spans="4:9" x14ac:dyDescent="0.25">
      <c r="D170" s="260" t="s">
        <v>110</v>
      </c>
      <c r="E170" s="260"/>
      <c r="F170" s="43"/>
      <c r="G170" s="44"/>
      <c r="H170" s="44"/>
      <c r="I170" s="45"/>
    </row>
    <row r="171" spans="4:9" ht="30" x14ac:dyDescent="0.25">
      <c r="D171" s="56" t="s">
        <v>51</v>
      </c>
      <c r="E171" s="57" t="s">
        <v>52</v>
      </c>
      <c r="F171" s="22" t="s">
        <v>130</v>
      </c>
      <c r="G171" s="22" t="s">
        <v>131</v>
      </c>
      <c r="H171" s="22" t="s">
        <v>132</v>
      </c>
      <c r="I171" s="22" t="s">
        <v>53</v>
      </c>
    </row>
    <row r="172" spans="4:9" x14ac:dyDescent="0.25">
      <c r="D172" s="24">
        <v>1</v>
      </c>
      <c r="E172" s="49">
        <v>2</v>
      </c>
      <c r="F172" s="49">
        <v>3</v>
      </c>
      <c r="G172" s="24">
        <v>4</v>
      </c>
      <c r="H172" s="24">
        <v>5</v>
      </c>
      <c r="I172" s="24">
        <v>6</v>
      </c>
    </row>
    <row r="173" spans="4:9" x14ac:dyDescent="0.25">
      <c r="D173" s="29">
        <v>3812</v>
      </c>
      <c r="E173" s="53" t="s">
        <v>115</v>
      </c>
      <c r="F173" s="54">
        <v>0</v>
      </c>
      <c r="G173" s="31">
        <v>0</v>
      </c>
      <c r="H173" s="31">
        <v>490.5</v>
      </c>
      <c r="I173" s="33">
        <v>0</v>
      </c>
    </row>
    <row r="174" spans="4:9" x14ac:dyDescent="0.25">
      <c r="D174" s="34" t="s">
        <v>71</v>
      </c>
      <c r="E174" s="55"/>
      <c r="F174" s="35">
        <v>0</v>
      </c>
      <c r="G174" s="35">
        <v>0</v>
      </c>
      <c r="H174" s="35">
        <v>490.5</v>
      </c>
      <c r="I174" s="37">
        <v>0</v>
      </c>
    </row>
    <row r="177" spans="4:10" ht="15.75" x14ac:dyDescent="0.25">
      <c r="D177" s="16" t="s">
        <v>117</v>
      </c>
      <c r="E177" s="16" t="s">
        <v>118</v>
      </c>
    </row>
    <row r="178" spans="4:10" ht="15.75" x14ac:dyDescent="0.25">
      <c r="D178" s="18" t="s">
        <v>119</v>
      </c>
      <c r="E178" s="18" t="s">
        <v>120</v>
      </c>
      <c r="F178" s="62"/>
      <c r="G178" s="62"/>
      <c r="H178" s="62"/>
      <c r="I178" s="62"/>
    </row>
    <row r="179" spans="4:10" ht="15.75" x14ac:dyDescent="0.25">
      <c r="D179" s="253" t="s">
        <v>49</v>
      </c>
      <c r="E179" s="253"/>
    </row>
    <row r="180" spans="4:10" x14ac:dyDescent="0.25">
      <c r="D180" s="96" t="s">
        <v>89</v>
      </c>
      <c r="E180" s="96"/>
    </row>
    <row r="181" spans="4:10" ht="30" x14ac:dyDescent="0.25">
      <c r="D181" s="56" t="s">
        <v>51</v>
      </c>
      <c r="E181" s="57" t="s">
        <v>52</v>
      </c>
      <c r="F181" s="22" t="s">
        <v>130</v>
      </c>
      <c r="G181" s="22" t="s">
        <v>131</v>
      </c>
      <c r="H181" s="22" t="s">
        <v>132</v>
      </c>
      <c r="I181" s="22" t="s">
        <v>53</v>
      </c>
      <c r="J181" s="113"/>
    </row>
    <row r="182" spans="4:10" x14ac:dyDescent="0.25">
      <c r="D182" s="24">
        <v>1</v>
      </c>
      <c r="E182" s="49">
        <v>2</v>
      </c>
      <c r="F182" s="49">
        <v>3</v>
      </c>
      <c r="G182" s="24">
        <v>4</v>
      </c>
      <c r="H182" s="24">
        <v>5</v>
      </c>
      <c r="I182" s="24">
        <v>6</v>
      </c>
    </row>
    <row r="183" spans="4:10" x14ac:dyDescent="0.25">
      <c r="D183" s="29">
        <v>3111</v>
      </c>
      <c r="E183" s="53" t="s">
        <v>121</v>
      </c>
      <c r="F183" s="54">
        <v>5986.32</v>
      </c>
      <c r="G183" s="31">
        <v>3512.45</v>
      </c>
      <c r="H183" s="31">
        <v>2100.16</v>
      </c>
      <c r="I183" s="33">
        <f>H183/G183*100</f>
        <v>59.791883158479123</v>
      </c>
    </row>
    <row r="184" spans="4:10" x14ac:dyDescent="0.25">
      <c r="D184" s="29">
        <v>3121</v>
      </c>
      <c r="E184" s="53" t="s">
        <v>122</v>
      </c>
      <c r="F184" s="54">
        <v>923.54</v>
      </c>
      <c r="G184" s="31">
        <v>900</v>
      </c>
      <c r="H184" s="31">
        <v>300</v>
      </c>
      <c r="I184" s="33">
        <f t="shared" ref="I184:I186" si="2">H184/G184*100</f>
        <v>33.333333333333329</v>
      </c>
    </row>
    <row r="185" spans="4:10" x14ac:dyDescent="0.25">
      <c r="D185" s="29">
        <v>3132</v>
      </c>
      <c r="E185" s="53" t="s">
        <v>123</v>
      </c>
      <c r="F185" s="54">
        <v>1657.53</v>
      </c>
      <c r="G185" s="31">
        <v>1000</v>
      </c>
      <c r="H185" s="31">
        <v>346.53</v>
      </c>
      <c r="I185" s="33">
        <f t="shared" si="2"/>
        <v>34.652999999999992</v>
      </c>
    </row>
    <row r="186" spans="4:10" x14ac:dyDescent="0.25">
      <c r="D186" s="34" t="s">
        <v>71</v>
      </c>
      <c r="E186" s="55"/>
      <c r="F186" s="35">
        <f>F183+F184+F185</f>
        <v>8567.39</v>
      </c>
      <c r="G186" s="35">
        <f>G183+G184+G185</f>
        <v>5412.45</v>
      </c>
      <c r="H186" s="35">
        <f>H183+H184+H185</f>
        <v>2746.6899999999996</v>
      </c>
      <c r="I186" s="37">
        <f>H186/G186*100</f>
        <v>50.747628153608801</v>
      </c>
    </row>
    <row r="189" spans="4:10" x14ac:dyDescent="0.25">
      <c r="D189" s="260" t="s">
        <v>80</v>
      </c>
      <c r="E189" s="260"/>
      <c r="F189" s="43"/>
      <c r="G189" s="44"/>
      <c r="H189" s="44"/>
      <c r="I189" s="45"/>
      <c r="J189" s="113"/>
    </row>
    <row r="190" spans="4:10" ht="30" x14ac:dyDescent="0.25">
      <c r="D190" s="56" t="s">
        <v>51</v>
      </c>
      <c r="E190" s="57" t="s">
        <v>52</v>
      </c>
      <c r="F190" s="22" t="s">
        <v>130</v>
      </c>
      <c r="G190" s="22" t="s">
        <v>131</v>
      </c>
      <c r="H190" s="22" t="s">
        <v>132</v>
      </c>
      <c r="I190" s="22" t="s">
        <v>53</v>
      </c>
    </row>
    <row r="191" spans="4:10" ht="18" customHeight="1" x14ac:dyDescent="0.25">
      <c r="D191" s="24">
        <v>1</v>
      </c>
      <c r="E191" s="49">
        <v>2</v>
      </c>
      <c r="F191" s="49">
        <v>3</v>
      </c>
      <c r="G191" s="24">
        <v>4</v>
      </c>
      <c r="H191" s="24">
        <v>5</v>
      </c>
      <c r="I191" s="24">
        <v>6</v>
      </c>
    </row>
    <row r="192" spans="4:10" x14ac:dyDescent="0.25">
      <c r="D192" s="29">
        <v>3132</v>
      </c>
      <c r="E192" s="53" t="s">
        <v>123</v>
      </c>
      <c r="F192" s="97">
        <v>1125.49</v>
      </c>
      <c r="G192" s="98">
        <v>956.48</v>
      </c>
      <c r="H192" s="98">
        <v>0</v>
      </c>
      <c r="I192" s="33">
        <v>0</v>
      </c>
    </row>
    <row r="193" spans="4:9" x14ac:dyDescent="0.25">
      <c r="D193" s="34" t="s">
        <v>71</v>
      </c>
      <c r="E193" s="55"/>
      <c r="F193" s="99">
        <f>F192</f>
        <v>1125.49</v>
      </c>
      <c r="G193" s="99">
        <v>956.48</v>
      </c>
      <c r="H193" s="99">
        <v>0</v>
      </c>
      <c r="I193" s="37">
        <v>0</v>
      </c>
    </row>
    <row r="196" spans="4:9" x14ac:dyDescent="0.25">
      <c r="D196" s="260" t="s">
        <v>124</v>
      </c>
      <c r="E196" s="260"/>
      <c r="F196" s="43"/>
      <c r="G196" s="44"/>
      <c r="H196" s="44"/>
      <c r="I196" s="45"/>
    </row>
    <row r="197" spans="4:9" ht="30" x14ac:dyDescent="0.25">
      <c r="D197" s="56" t="s">
        <v>51</v>
      </c>
      <c r="E197" s="57" t="s">
        <v>52</v>
      </c>
      <c r="F197" s="22" t="s">
        <v>130</v>
      </c>
      <c r="G197" s="22" t="s">
        <v>131</v>
      </c>
      <c r="H197" s="22" t="s">
        <v>132</v>
      </c>
      <c r="I197" s="22" t="s">
        <v>53</v>
      </c>
    </row>
    <row r="198" spans="4:9" x14ac:dyDescent="0.25">
      <c r="D198" s="24">
        <v>1</v>
      </c>
      <c r="E198" s="49">
        <v>2</v>
      </c>
      <c r="F198" s="49">
        <v>3</v>
      </c>
      <c r="G198" s="24">
        <v>4</v>
      </c>
      <c r="H198" s="24">
        <v>5</v>
      </c>
      <c r="I198" s="24">
        <v>6</v>
      </c>
    </row>
    <row r="199" spans="4:9" x14ac:dyDescent="0.25">
      <c r="D199" s="29">
        <v>3111</v>
      </c>
      <c r="E199" s="53" t="s">
        <v>121</v>
      </c>
      <c r="F199" s="54">
        <v>7895.46</v>
      </c>
      <c r="G199" s="31">
        <v>2310.9299999999998</v>
      </c>
      <c r="H199" s="31">
        <v>2209.17</v>
      </c>
      <c r="I199" s="33">
        <f>H199/G199*100</f>
        <v>95.596578001064515</v>
      </c>
    </row>
    <row r="200" spans="4:9" x14ac:dyDescent="0.25">
      <c r="D200" s="29">
        <v>3132</v>
      </c>
      <c r="E200" s="53" t="s">
        <v>123</v>
      </c>
      <c r="F200" s="54">
        <v>0</v>
      </c>
      <c r="G200" s="31">
        <v>0</v>
      </c>
      <c r="H200" s="31">
        <v>364.5</v>
      </c>
      <c r="I200" s="33">
        <v>0</v>
      </c>
    </row>
    <row r="201" spans="4:9" x14ac:dyDescent="0.25">
      <c r="D201" s="34" t="s">
        <v>71</v>
      </c>
      <c r="E201" s="55"/>
      <c r="F201" s="35">
        <f>F199+F200</f>
        <v>7895.46</v>
      </c>
      <c r="G201" s="35">
        <f>G199+G200</f>
        <v>2310.9299999999998</v>
      </c>
      <c r="H201" s="35">
        <f>H199+H200</f>
        <v>2573.67</v>
      </c>
      <c r="I201" s="37">
        <f t="shared" ref="I201" si="3">H201/G201*100</f>
        <v>111.36944866352509</v>
      </c>
    </row>
    <row r="204" spans="4:9" x14ac:dyDescent="0.25">
      <c r="D204" s="260" t="s">
        <v>125</v>
      </c>
      <c r="E204" s="260"/>
      <c r="F204" s="43"/>
      <c r="G204" s="44"/>
      <c r="H204" s="44"/>
      <c r="I204" s="45"/>
    </row>
    <row r="205" spans="4:9" ht="30" x14ac:dyDescent="0.25">
      <c r="D205" s="56" t="s">
        <v>51</v>
      </c>
      <c r="E205" s="57" t="s">
        <v>52</v>
      </c>
      <c r="F205" s="22" t="s">
        <v>130</v>
      </c>
      <c r="G205" s="22" t="s">
        <v>131</v>
      </c>
      <c r="H205" s="22" t="s">
        <v>132</v>
      </c>
      <c r="I205" s="22" t="s">
        <v>53</v>
      </c>
    </row>
    <row r="206" spans="4:9" x14ac:dyDescent="0.25">
      <c r="D206" s="24">
        <v>1</v>
      </c>
      <c r="E206" s="49">
        <v>2</v>
      </c>
      <c r="F206" s="49">
        <v>3</v>
      </c>
      <c r="G206" s="24">
        <v>4</v>
      </c>
      <c r="H206" s="24">
        <v>5</v>
      </c>
      <c r="I206" s="24">
        <v>6</v>
      </c>
    </row>
    <row r="207" spans="4:9" x14ac:dyDescent="0.25">
      <c r="D207" s="29">
        <v>3111</v>
      </c>
      <c r="E207" s="53" t="s">
        <v>21</v>
      </c>
      <c r="F207" s="54">
        <v>2223.6</v>
      </c>
      <c r="G207" s="31">
        <v>23781.57</v>
      </c>
      <c r="H207" s="31">
        <v>0</v>
      </c>
      <c r="I207" s="33">
        <v>0</v>
      </c>
    </row>
    <row r="208" spans="4:9" x14ac:dyDescent="0.25">
      <c r="D208" s="29">
        <v>3121</v>
      </c>
      <c r="E208" s="53" t="s">
        <v>210</v>
      </c>
      <c r="F208" s="54">
        <v>1200</v>
      </c>
      <c r="G208" s="31">
        <v>1300</v>
      </c>
      <c r="H208" s="31">
        <v>0</v>
      </c>
      <c r="I208" s="33">
        <v>0</v>
      </c>
    </row>
    <row r="209" spans="4:9" x14ac:dyDescent="0.25">
      <c r="D209" s="29">
        <v>3132</v>
      </c>
      <c r="E209" s="53" t="s">
        <v>116</v>
      </c>
      <c r="F209" s="54">
        <v>1894.56</v>
      </c>
      <c r="G209" s="31">
        <v>894.56</v>
      </c>
      <c r="H209" s="31">
        <v>0</v>
      </c>
      <c r="I209" s="33">
        <v>0</v>
      </c>
    </row>
    <row r="210" spans="4:9" x14ac:dyDescent="0.25">
      <c r="D210" s="34" t="s">
        <v>71</v>
      </c>
      <c r="E210" s="55"/>
      <c r="F210" s="35">
        <f>F207+F208+F209</f>
        <v>5318.16</v>
      </c>
      <c r="G210" s="35">
        <f>G207+G208+G209</f>
        <v>25976.13</v>
      </c>
      <c r="H210" s="35">
        <v>0</v>
      </c>
      <c r="I210" s="37">
        <v>0</v>
      </c>
    </row>
    <row r="211" spans="4:9" x14ac:dyDescent="0.25">
      <c r="D211" s="204"/>
      <c r="E211" s="205"/>
      <c r="F211" s="206"/>
      <c r="G211" s="206"/>
      <c r="H211" s="206"/>
      <c r="I211" s="207"/>
    </row>
    <row r="212" spans="4:9" x14ac:dyDescent="0.25">
      <c r="D212" s="204"/>
      <c r="E212" s="205"/>
      <c r="F212" s="206"/>
      <c r="G212" s="206"/>
      <c r="H212" s="206"/>
      <c r="I212" s="207"/>
    </row>
    <row r="213" spans="4:9" x14ac:dyDescent="0.25">
      <c r="D213" s="263" t="s">
        <v>212</v>
      </c>
      <c r="E213" s="263"/>
      <c r="F213" s="206"/>
      <c r="G213" s="206"/>
      <c r="H213" s="206"/>
      <c r="I213" s="207"/>
    </row>
    <row r="214" spans="4:9" ht="30" x14ac:dyDescent="0.25">
      <c r="D214" s="56" t="s">
        <v>51</v>
      </c>
      <c r="E214" s="57" t="s">
        <v>52</v>
      </c>
      <c r="F214" s="22" t="s">
        <v>130</v>
      </c>
      <c r="G214" s="22" t="s">
        <v>131</v>
      </c>
      <c r="H214" s="22" t="s">
        <v>132</v>
      </c>
      <c r="I214" s="22" t="s">
        <v>53</v>
      </c>
    </row>
    <row r="215" spans="4:9" x14ac:dyDescent="0.25">
      <c r="D215" s="29">
        <v>3111</v>
      </c>
      <c r="E215" s="30" t="s">
        <v>21</v>
      </c>
      <c r="F215" s="32">
        <v>0</v>
      </c>
      <c r="G215" s="32">
        <v>0</v>
      </c>
      <c r="H215" s="32">
        <v>7927.19</v>
      </c>
      <c r="I215" s="218">
        <v>0</v>
      </c>
    </row>
    <row r="216" spans="4:9" x14ac:dyDescent="0.25">
      <c r="D216" s="108">
        <v>3132</v>
      </c>
      <c r="E216" s="191" t="s">
        <v>116</v>
      </c>
      <c r="F216" s="109">
        <v>0</v>
      </c>
      <c r="G216" s="109">
        <v>0</v>
      </c>
      <c r="H216" s="109">
        <v>1307.95</v>
      </c>
      <c r="I216" s="219">
        <v>0</v>
      </c>
    </row>
    <row r="217" spans="4:9" x14ac:dyDescent="0.25">
      <c r="D217" s="208" t="s">
        <v>71</v>
      </c>
      <c r="E217" s="104"/>
      <c r="F217" s="110">
        <v>0</v>
      </c>
      <c r="G217" s="110">
        <f>G215+G216</f>
        <v>0</v>
      </c>
      <c r="H217" s="110">
        <f>H215+H216</f>
        <v>9235.14</v>
      </c>
      <c r="I217" s="220">
        <v>0</v>
      </c>
    </row>
    <row r="218" spans="4:9" x14ac:dyDescent="0.25">
      <c r="D218" s="209"/>
      <c r="E218" s="210"/>
      <c r="F218" s="211"/>
      <c r="G218" s="211"/>
      <c r="H218" s="211"/>
      <c r="I218" s="212"/>
    </row>
    <row r="219" spans="4:9" ht="18.75" thickBot="1" x14ac:dyDescent="0.3">
      <c r="D219" s="100" t="s">
        <v>126</v>
      </c>
      <c r="E219" s="100"/>
      <c r="F219" s="101">
        <f>F210+F201+F193+F186+F174+F166+F157+F150+F141+F134+F117+F110+F97+F89+F76+F66+F47+F31</f>
        <v>1363953.5099999998</v>
      </c>
      <c r="G219" s="101">
        <f>G217+G210+G201+G193+G186+G174+G166+G157+G150+G141+G134+G117+G110+G97+G89+G76+G66+G54+G47+G37+G31</f>
        <v>1509946.7999999998</v>
      </c>
      <c r="H219" s="102">
        <f>H217+H210+H201+H193+H186+H174+H166+H157+H150+H141+H134+H117+H110+H97+H89+H76+H66+H54+H47+H37+H31</f>
        <v>847209.86999999988</v>
      </c>
      <c r="I219" s="102">
        <f>H219/G219*100</f>
        <v>56.108590713262217</v>
      </c>
    </row>
    <row r="220" spans="4:9" ht="15.75" thickTop="1" x14ac:dyDescent="0.25"/>
    <row r="222" spans="4:9" x14ac:dyDescent="0.25">
      <c r="E222" s="113"/>
    </row>
  </sheetData>
  <mergeCells count="22">
    <mergeCell ref="D213:E213"/>
    <mergeCell ref="D80:I80"/>
    <mergeCell ref="D81:E81"/>
    <mergeCell ref="D189:E189"/>
    <mergeCell ref="D196:E196"/>
    <mergeCell ref="D204:E204"/>
    <mergeCell ref="D137:E137"/>
    <mergeCell ref="D146:E146"/>
    <mergeCell ref="D170:E170"/>
    <mergeCell ref="D179:E179"/>
    <mergeCell ref="D41:E41"/>
    <mergeCell ref="D57:I57"/>
    <mergeCell ref="D58:E58"/>
    <mergeCell ref="D71:E71"/>
    <mergeCell ref="D72:E72"/>
    <mergeCell ref="D50:E50"/>
    <mergeCell ref="B4:I4"/>
    <mergeCell ref="B2:I2"/>
    <mergeCell ref="D8:E8"/>
    <mergeCell ref="D9:E9"/>
    <mergeCell ref="D40:I40"/>
    <mergeCell ref="D33:E33"/>
  </mergeCells>
  <pageMargins left="0.7" right="0.7" top="0.75" bottom="0.75" header="0.3" footer="0.3"/>
  <pageSetup paperSize="9"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SAŽETAK</vt:lpstr>
      <vt:lpstr> Račun prihoda i rashoda</vt:lpstr>
      <vt:lpstr>Rashodi prema izvorima finan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Korisnik23</cp:lastModifiedBy>
  <cp:lastPrinted>2024-07-15T06:31:53Z</cp:lastPrinted>
  <dcterms:created xsi:type="dcterms:W3CDTF">2022-08-12T12:51:27Z</dcterms:created>
  <dcterms:modified xsi:type="dcterms:W3CDTF">2024-07-15T07:37:38Z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