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010"/>
  </bookViews>
  <sheets>
    <sheet name="SAŽETAK" sheetId="1" r:id="rId1"/>
    <sheet name=" Račun prihoda i rashoda" sheetId="3" r:id="rId2"/>
    <sheet name="Rashodi prema izvorima finan" sheetId="5" r:id="rId3"/>
    <sheet name="Rahodi prema funkcijskoj" sheetId="8" r:id="rId4"/>
    <sheet name="POSEBNI DIO" sheetId="7" r:id="rId5"/>
  </sheets>
  <definedNames>
    <definedName name="_xlnm.Print_Area" localSheetId="1">' Račun prihoda i rashoda'!$B$1:$I$38</definedName>
    <definedName name="_xlnm.Print_Area" localSheetId="0">SAŽETAK!$B$1:$I$6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E19" i="1"/>
  <c r="E18" i="1"/>
  <c r="D18" i="1"/>
  <c r="C18" i="1"/>
  <c r="I244" i="7"/>
  <c r="I241" i="7"/>
  <c r="I242" i="7"/>
  <c r="I240" i="7"/>
  <c r="I235" i="7"/>
  <c r="I232" i="7"/>
  <c r="I209" i="7"/>
  <c r="I210" i="7"/>
  <c r="I211" i="7"/>
  <c r="I208" i="7"/>
  <c r="I191" i="7"/>
  <c r="I190" i="7"/>
  <c r="I177" i="7"/>
  <c r="I176" i="7"/>
  <c r="I142" i="7"/>
  <c r="I145" i="7"/>
  <c r="I146" i="7"/>
  <c r="I149" i="7"/>
  <c r="I151" i="7"/>
  <c r="I153" i="7"/>
  <c r="I141" i="7"/>
  <c r="I119" i="7"/>
  <c r="I120" i="7"/>
  <c r="I121" i="7"/>
  <c r="I122" i="7"/>
  <c r="I123" i="7"/>
  <c r="I125" i="7"/>
  <c r="I126" i="7"/>
  <c r="I127" i="7"/>
  <c r="I118" i="7"/>
  <c r="I112" i="7"/>
  <c r="I111" i="7"/>
  <c r="I110" i="7"/>
  <c r="I103" i="7"/>
  <c r="I100" i="7"/>
  <c r="I88" i="7"/>
  <c r="I65" i="7"/>
  <c r="I66" i="7"/>
  <c r="I67" i="7"/>
  <c r="I68" i="7"/>
  <c r="I69" i="7"/>
  <c r="I64" i="7"/>
  <c r="I55" i="7"/>
  <c r="I56" i="7"/>
  <c r="I57" i="7"/>
  <c r="I46" i="7"/>
  <c r="I47" i="7"/>
  <c r="I48" i="7"/>
  <c r="I45" i="7"/>
  <c r="I37" i="7"/>
  <c r="I38" i="7"/>
  <c r="I36" i="7"/>
  <c r="I14" i="7"/>
  <c r="I16" i="7"/>
  <c r="I17" i="7"/>
  <c r="I18" i="7"/>
  <c r="I20" i="7"/>
  <c r="I21" i="7"/>
  <c r="I22" i="7"/>
  <c r="I23" i="7"/>
  <c r="I24" i="7"/>
  <c r="I25" i="7"/>
  <c r="I26" i="7"/>
  <c r="I27" i="7"/>
  <c r="I28" i="7"/>
  <c r="I29" i="7"/>
  <c r="I31" i="7"/>
  <c r="I13" i="7"/>
  <c r="I12" i="7"/>
  <c r="H27" i="7"/>
  <c r="H25" i="7"/>
  <c r="H26" i="7"/>
  <c r="H24" i="7"/>
  <c r="H22" i="7"/>
  <c r="H21" i="7"/>
  <c r="H20" i="7"/>
  <c r="H18" i="7"/>
  <c r="H17" i="7"/>
  <c r="H16" i="7"/>
  <c r="H14" i="7"/>
  <c r="H13" i="7"/>
  <c r="H12" i="7"/>
  <c r="H190" i="7"/>
  <c r="H235" i="7"/>
  <c r="H67" i="7"/>
  <c r="H66" i="7"/>
  <c r="H64" i="7"/>
  <c r="H242" i="7" l="1"/>
  <c r="H211" i="7"/>
  <c r="H153" i="7"/>
  <c r="H127" i="7"/>
  <c r="H103" i="7"/>
  <c r="H80" i="7"/>
  <c r="H69" i="7"/>
  <c r="H57" i="7"/>
  <c r="H48" i="7"/>
  <c r="G48" i="7"/>
  <c r="H38" i="7"/>
  <c r="H31" i="7"/>
  <c r="H244" i="7" l="1"/>
  <c r="H21" i="5"/>
  <c r="H23" i="5"/>
  <c r="H24" i="5"/>
  <c r="H25" i="5"/>
  <c r="H26" i="5"/>
  <c r="H28" i="5"/>
  <c r="H30" i="5"/>
  <c r="H31" i="5"/>
  <c r="H20" i="5"/>
  <c r="H19" i="5"/>
  <c r="G21" i="5"/>
  <c r="G23" i="5"/>
  <c r="G25" i="5"/>
  <c r="G26" i="5"/>
  <c r="G28" i="5"/>
  <c r="G30" i="5"/>
  <c r="G31" i="5"/>
  <c r="G20" i="5"/>
  <c r="G19" i="5"/>
  <c r="F19" i="5"/>
  <c r="H8" i="5"/>
  <c r="H10" i="5"/>
  <c r="H11" i="5"/>
  <c r="H12" i="5"/>
  <c r="H13" i="5"/>
  <c r="H15" i="5"/>
  <c r="H17" i="5"/>
  <c r="H18" i="5"/>
  <c r="H7" i="5"/>
  <c r="H6" i="5"/>
  <c r="G8" i="5"/>
  <c r="G10" i="5"/>
  <c r="G11" i="5"/>
  <c r="G12" i="5"/>
  <c r="G13" i="5"/>
  <c r="G15" i="5"/>
  <c r="G17" i="5"/>
  <c r="G18" i="5"/>
  <c r="G7" i="5"/>
  <c r="G6" i="5"/>
  <c r="F6" i="5"/>
  <c r="L11" i="3" l="1"/>
  <c r="L12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30" i="3"/>
  <c r="L31" i="3"/>
  <c r="L32" i="3"/>
  <c r="L33" i="3"/>
  <c r="L38" i="3"/>
  <c r="L10" i="3"/>
  <c r="I15" i="3"/>
  <c r="I18" i="3"/>
  <c r="I12" i="3"/>
  <c r="I11" i="3" s="1"/>
  <c r="I10" i="3" s="1"/>
  <c r="I32" i="3"/>
  <c r="K11" i="3" l="1"/>
  <c r="K12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8" i="3"/>
  <c r="K10" i="3"/>
  <c r="J11" i="3"/>
  <c r="H7" i="8"/>
  <c r="H8" i="8"/>
  <c r="H9" i="8"/>
  <c r="H6" i="8"/>
  <c r="G7" i="8"/>
  <c r="G8" i="8"/>
  <c r="G9" i="8"/>
  <c r="G6" i="8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9" i="3"/>
  <c r="L80" i="3"/>
  <c r="L81" i="3"/>
  <c r="L82" i="3"/>
  <c r="L83" i="3"/>
  <c r="L84" i="3"/>
  <c r="L85" i="3"/>
  <c r="L88" i="3"/>
  <c r="L89" i="3"/>
  <c r="L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8" i="3"/>
  <c r="K89" i="3"/>
  <c r="K92" i="3"/>
  <c r="K93" i="3"/>
  <c r="K94" i="3"/>
  <c r="K43" i="3"/>
  <c r="J43" i="3" l="1"/>
  <c r="H57" i="3" l="1"/>
  <c r="I88" i="3"/>
  <c r="I82" i="3" s="1"/>
  <c r="I57" i="3"/>
  <c r="I53" i="3"/>
  <c r="I51" i="3"/>
  <c r="I49" i="3"/>
  <c r="I47" i="3"/>
  <c r="I46" i="3" s="1"/>
  <c r="I45" i="3" s="1"/>
  <c r="I59" i="3"/>
  <c r="I89" i="3"/>
  <c r="I76" i="3"/>
  <c r="I72" i="3" s="1"/>
  <c r="I85" i="3"/>
  <c r="I68" i="3"/>
  <c r="I65" i="3"/>
  <c r="I63" i="3" s="1"/>
  <c r="I61" i="3"/>
  <c r="I58" i="3"/>
  <c r="I54" i="3"/>
  <c r="H82" i="3"/>
  <c r="H72" i="3"/>
  <c r="H63" i="3"/>
  <c r="H53" i="3"/>
  <c r="H52" i="3" s="1"/>
  <c r="H44" i="3" s="1"/>
  <c r="H43" i="3" s="1"/>
  <c r="H45" i="3"/>
  <c r="H11" i="3"/>
  <c r="H18" i="3"/>
  <c r="H15" i="3"/>
  <c r="I52" i="3" l="1"/>
  <c r="I44" i="3" s="1"/>
  <c r="I43" i="3" s="1"/>
  <c r="E6" i="5"/>
  <c r="D19" i="5"/>
  <c r="D6" i="5"/>
  <c r="G211" i="7"/>
  <c r="G235" i="7"/>
  <c r="G242" i="7"/>
  <c r="G153" i="7"/>
  <c r="G127" i="7"/>
  <c r="G69" i="7"/>
  <c r="G57" i="7"/>
  <c r="G244" i="7" s="1"/>
  <c r="G31" i="7"/>
  <c r="G38" i="7"/>
  <c r="E7" i="8"/>
  <c r="F242" i="7" l="1"/>
  <c r="F235" i="7"/>
  <c r="F226" i="7"/>
  <c r="F218" i="7"/>
  <c r="F211" i="7"/>
  <c r="F191" i="7"/>
  <c r="F177" i="7"/>
  <c r="F160" i="7"/>
  <c r="F153" i="7"/>
  <c r="F127" i="7"/>
  <c r="F112" i="7"/>
  <c r="F103" i="7"/>
  <c r="F69" i="7"/>
  <c r="F31" i="7"/>
  <c r="F244" i="7" l="1"/>
  <c r="C19" i="5"/>
  <c r="C6" i="5"/>
</calcChain>
</file>

<file path=xl/sharedStrings.xml><?xml version="1.0" encoding="utf-8"?>
<sst xmlns="http://schemas.openxmlformats.org/spreadsheetml/2006/main" count="495" uniqueCount="233">
  <si>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</si>
  <si>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</si>
  <si>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</si>
  <si>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</si>
  <si>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</si>
  <si>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</si>
  <si>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</si>
  <si>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</si>
  <si>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</si>
  <si>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</si>
  <si>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 xml:space="preserve"> Prihodi od prodaje proizvoda i robe te pruženih usluga i prihodi od donacija</t>
  </si>
  <si>
    <t>11 Opći prihodi i primici</t>
  </si>
  <si>
    <t>Prihodi od prodaje nefinancijske imovine</t>
  </si>
  <si>
    <t>Prihodi od prodaje proizvedene dugotrajne imovine</t>
  </si>
  <si>
    <t>INDEKS</t>
  </si>
  <si>
    <t>Pomoći od inozemnih vlada</t>
  </si>
  <si>
    <t>Tekuće pomoći od inozemnih vlada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</si>
  <si>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</si>
  <si>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</si>
  <si>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</si>
  <si>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</si>
  <si>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</si>
  <si>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</si>
  <si>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</si>
  <si>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</si>
  <si>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</si>
  <si>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</si>
  <si>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</si>
  <si>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 xml:space="preserve">UKUPNO PRIHODI </t>
  </si>
  <si>
    <t>UKUPNO RASHODI</t>
  </si>
  <si>
    <t>UKUPNO PRIHODI</t>
  </si>
  <si>
    <t>INDEKS**</t>
  </si>
  <si>
    <t>SAŽETAK  RAČUNA PRIHODA I RASHODA I RAČUNA FINANCIRANJA</t>
  </si>
  <si>
    <t xml:space="preserve"> RAČUN PRIHODA I RASHODA </t>
  </si>
  <si>
    <t>IZVJEŠTAJ PO PROGRAMSKOJ KLASIFIKACIJI</t>
  </si>
  <si>
    <t>19 Predfinanciranje iz Županije</t>
  </si>
  <si>
    <t xml:space="preserve">31 Vlastiti prihodi </t>
  </si>
  <si>
    <t>41 Prihodi za vlastite namjene</t>
  </si>
  <si>
    <t>51 Državni proračun</t>
  </si>
  <si>
    <t>53 Proračun JLS</t>
  </si>
  <si>
    <t>54 Pomoći iz inozemstva</t>
  </si>
  <si>
    <t>61 Tekuće donacije - korisnici</t>
  </si>
  <si>
    <t>42 Višak/manjak prihoda - korisnici</t>
  </si>
  <si>
    <t>19 Prefinanciranje iz ŽP</t>
  </si>
  <si>
    <t>45 F.P. i dod.udio u por. na dohodak</t>
  </si>
  <si>
    <t>Program 2202</t>
  </si>
  <si>
    <t>Osnovno školstvo-standard</t>
  </si>
  <si>
    <t>A2202-01</t>
  </si>
  <si>
    <t>Djelatnost osnovnih škola</t>
  </si>
  <si>
    <t>Funkcija: 0912 Osnovno obrazovanje</t>
  </si>
  <si>
    <t>Izvor financiranja 45: F.P i dod. udio u por. na dohodak</t>
  </si>
  <si>
    <t>Račun rashoda/ izdatka</t>
  </si>
  <si>
    <t>Naziv računa</t>
  </si>
  <si>
    <t>Indeks (6=5/4*100)</t>
  </si>
  <si>
    <t>Stručno usavršavanje zaposlenika</t>
  </si>
  <si>
    <t>Uredski materijal i ostali mat. rashodi</t>
  </si>
  <si>
    <t>Materijal i sirovine</t>
  </si>
  <si>
    <t>El. energija</t>
  </si>
  <si>
    <t>Motorni benzin i dizel gorivo</t>
  </si>
  <si>
    <t>Materijal i dijelovi za tekuće i inv. održavanje</t>
  </si>
  <si>
    <t>Usluge telefona, pošte i prijevoza</t>
  </si>
  <si>
    <t>Usluge tekućeg i inv. održavanja</t>
  </si>
  <si>
    <t>Komunalne usluge</t>
  </si>
  <si>
    <t>Prijevoz učenika osnovnih škola</t>
  </si>
  <si>
    <t>Ostale zakupnine i najamnine</t>
  </si>
  <si>
    <t>Zdravstvene i veterinarske usluge</t>
  </si>
  <si>
    <t>Računalne usluge</t>
  </si>
  <si>
    <t>Premije osiguranja</t>
  </si>
  <si>
    <t>Reprezentacija</t>
  </si>
  <si>
    <t>Članarine</t>
  </si>
  <si>
    <t>Ostali nespomenuti rashodi poslovanja</t>
  </si>
  <si>
    <t>Ukupno:</t>
  </si>
  <si>
    <t>T2202-03</t>
  </si>
  <si>
    <t>Hitne intervencije u osnovnim školama</t>
  </si>
  <si>
    <t>Izvor financiranja 45: F.B. i dod. udio u por. Na dohodak</t>
  </si>
  <si>
    <t>Usluge tekućeg i investicijskog održavanja</t>
  </si>
  <si>
    <t>Intelektualne usluge</t>
  </si>
  <si>
    <t>Uredska oprema i namještaj</t>
  </si>
  <si>
    <t>A2202-04</t>
  </si>
  <si>
    <t>Administracija i upravljanje</t>
  </si>
  <si>
    <t>Izvor financiranja 51:Državni proračun</t>
  </si>
  <si>
    <t>Ostali rashodi za zaposlene</t>
  </si>
  <si>
    <t>Doprinosi za OZO</t>
  </si>
  <si>
    <t>Prijevoz na posao i s posla</t>
  </si>
  <si>
    <t>Novčana nak.posl.zbog nezapošlj.osoba s inval.</t>
  </si>
  <si>
    <t>Program 2203</t>
  </si>
  <si>
    <t>Osnovno školstvo-iznad standarda</t>
  </si>
  <si>
    <t>A2203-01</t>
  </si>
  <si>
    <t>Javne potrebe u prosvjeti-korisnici</t>
  </si>
  <si>
    <t>Izvor financiranja 11: Opći prihodi i primici</t>
  </si>
  <si>
    <t>Ostali nespomenuti rashodi</t>
  </si>
  <si>
    <t>A2203-04</t>
  </si>
  <si>
    <t>Podizanje kvalitete i standarda u školstvu</t>
  </si>
  <si>
    <t>Plaće po sudskim presudama</t>
  </si>
  <si>
    <t>Troškovi sudskih postupaka</t>
  </si>
  <si>
    <t>Knjige</t>
  </si>
  <si>
    <t>Izvor financiranja 41:Prihodi za posebne namjene</t>
  </si>
  <si>
    <t>Izvor financiranja 31:Vlastiti prihodi</t>
  </si>
  <si>
    <t>Materijal I dijelovi za tekuće i inv. održavanje</t>
  </si>
  <si>
    <t>Uređaji, strojevi i oprema za ostale namjene</t>
  </si>
  <si>
    <t>Izvor financiranja 53:Proračun JLS</t>
  </si>
  <si>
    <t>Dodatna ulaganja na građ.objektima</t>
  </si>
  <si>
    <t>Izvor financiranja 42: Višak prihoda</t>
  </si>
  <si>
    <t>Uredski materijal i ostali mat.rashodi</t>
  </si>
  <si>
    <t>Usluge tekućeg i inv.održavanja</t>
  </si>
  <si>
    <t>Ugovori o djelu</t>
  </si>
  <si>
    <t>Izvor financiranja 61: Tekuće donacije - korisnici</t>
  </si>
  <si>
    <t>A2203-27</t>
  </si>
  <si>
    <t>Udžbenici</t>
  </si>
  <si>
    <t>Funkcija: 0960 Dodatne usluge u obrazovanju</t>
  </si>
  <si>
    <t>Izvor financiranja 51: Državni proračun</t>
  </si>
  <si>
    <t>A2203-33</t>
  </si>
  <si>
    <t>Prehrana za učenike</t>
  </si>
  <si>
    <t>A2203-34</t>
  </si>
  <si>
    <t>Zalihe menstrualnih higijenskih potrepština</t>
  </si>
  <si>
    <t>Materijal za hig. potrebe i njegu</t>
  </si>
  <si>
    <t>Doprinosi na plaće</t>
  </si>
  <si>
    <t>Program 4306</t>
  </si>
  <si>
    <t>Nacionalni EU projekti</t>
  </si>
  <si>
    <t>T4306-03</t>
  </si>
  <si>
    <t>Inkluzija - korak bliže društvu bez prepreka</t>
  </si>
  <si>
    <t xml:space="preserve">Plaće za redovan rad </t>
  </si>
  <si>
    <t xml:space="preserve">Ostali rashodi za zaposlene </t>
  </si>
  <si>
    <t xml:space="preserve">Doprinosi na plaće </t>
  </si>
  <si>
    <t>Izvor financiranja 19: Predfinanciranje iz ŽP</t>
  </si>
  <si>
    <t>Izvor financiranja 54: Pomoći iz inozemstva</t>
  </si>
  <si>
    <t>SVEUKUPNO</t>
  </si>
  <si>
    <t>Funkcija:0912 Osnovno obrazovanje</t>
  </si>
  <si>
    <t>Račun rashoda/izdataka</t>
  </si>
  <si>
    <t>Namirnice</t>
  </si>
  <si>
    <t>Materijal i dijelovi za tekuće i investicijsko održavanje</t>
  </si>
  <si>
    <t>Ostale računalne usluge</t>
  </si>
  <si>
    <t>Uredski namještaj</t>
  </si>
  <si>
    <t>Ostala uredska oprema</t>
  </si>
  <si>
    <t>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</si>
  <si>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</si>
  <si>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</si>
  <si>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</si>
  <si>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</si>
  <si>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</si>
  <si>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</si>
  <si>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</si>
  <si>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usluga-OŠ</t>
  </si>
  <si>
    <t>Donacije</t>
  </si>
  <si>
    <t>Tekuće donacije od neprofitnih organizacija-OŠ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</si>
  <si>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</si>
  <si>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</si>
  <si>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</si>
  <si>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</si>
  <si>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za zaposlene</t>
  </si>
  <si>
    <t>Doprinosi za mirovinsko osiguranje</t>
  </si>
  <si>
    <t>Doprinosi za obvezno mirovinsko osiguranje</t>
  </si>
  <si>
    <t>Naknade za prijevoz, za rad na terenu i odvojeni život</t>
  </si>
  <si>
    <t>Rashodi za materijal i energiju</t>
  </si>
  <si>
    <t>Uredski materijal i ostali materijalni rashodi</t>
  </si>
  <si>
    <t>Energija</t>
  </si>
  <si>
    <t>Rashodi za usluge</t>
  </si>
  <si>
    <t>Zakupnine i najamnine</t>
  </si>
  <si>
    <t>Ostale usluge</t>
  </si>
  <si>
    <t>Članarine i norme</t>
  </si>
  <si>
    <t>Pristojbe i naknade</t>
  </si>
  <si>
    <t>Tekuće donacije</t>
  </si>
  <si>
    <t>Tekuće donacije u naravi</t>
  </si>
  <si>
    <t>Građevinski objekti</t>
  </si>
  <si>
    <t>Postrojenja i oprema</t>
  </si>
  <si>
    <t>Knjige, umjetnička djela i ostale izložbene vrijednosti</t>
  </si>
  <si>
    <t>Rashodi za dodatna ulaganja na nefinancijskoj imovini</t>
  </si>
  <si>
    <t>Dodatna ulaganja na građevinskim objektima</t>
  </si>
  <si>
    <t xml:space="preserve">I. OPĆI DIO  </t>
  </si>
  <si>
    <t>A. RAČUN PRIHODA I RASHODA</t>
  </si>
  <si>
    <t xml:space="preserve">PRIHODI I RASHODI </t>
  </si>
  <si>
    <t>6 Prihodi poslovanja</t>
  </si>
  <si>
    <t>7 Prihodi od prodaje nefinancijske imovine</t>
  </si>
  <si>
    <t xml:space="preserve"> PRIHODI UKUPNO</t>
  </si>
  <si>
    <t>3 Rashodi poslovanja</t>
  </si>
  <si>
    <t>4 Rashodi za nabavu nefinancijske imovine</t>
  </si>
  <si>
    <t>Razlika - višak/manjak</t>
  </si>
  <si>
    <t>B. RAČUN FINANCIRANJA</t>
  </si>
  <si>
    <t>Oznaka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</si>
  <si>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</si>
  <si>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</si>
  <si>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</si>
  <si>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</si>
  <si>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 iz prethodnih godina</t>
  </si>
  <si>
    <t>Višak/manjak+neto financiranje+raspoloživa sredstva iz prethodnih godina</t>
  </si>
  <si>
    <t>9 Preneseni višak prethodne godine</t>
  </si>
  <si>
    <t>Službena , radna i zaštitna odjeća i obuća</t>
  </si>
  <si>
    <t>Izvor financiranja 12:  Višak/manjak prihoda-ZŽ</t>
  </si>
  <si>
    <t>Račun rashoda/izdatka</t>
  </si>
  <si>
    <t>Indeks (6/5*100)</t>
  </si>
  <si>
    <t>Izvor financiranja 12: Višak/manjak prihoda-ZŽ</t>
  </si>
  <si>
    <t>Službena,radna i zaštitna odjeća i obuća</t>
  </si>
  <si>
    <t>Ostali nenavedeni rashodi za zaposlene</t>
  </si>
  <si>
    <t>12 Višak/manjak prihoda - ZŽ</t>
  </si>
  <si>
    <t>Izvor financiranja 12: Višak/manjak prihoda - ZŽ</t>
  </si>
  <si>
    <t>IZVJEŠTAJ O RASHODIMA PREMA FUNKCIJSKOJ KLASIFIKACIJI</t>
  </si>
  <si>
    <t>09 Obrazovanje</t>
  </si>
  <si>
    <t>0912 Osnovno obrazovanje</t>
  </si>
  <si>
    <t>096 Dodatne usluge u obrazovanju</t>
  </si>
  <si>
    <t>TEKUĆI PLAN 2025.</t>
  </si>
  <si>
    <t>Izvorni plan 2025.</t>
  </si>
  <si>
    <t>Tekući plan 2025.</t>
  </si>
  <si>
    <t>Izvršenje 1.-6.2025.</t>
  </si>
  <si>
    <t>Uređaji</t>
  </si>
  <si>
    <t>Uredski materijal</t>
  </si>
  <si>
    <t>GODIŠNJI IZVJEŠTAJ O IZVRŠENJU FINANCIJSKOG PLANA ZA 2025. GODINU OSNOVNE ŠKOLE NIKOLE TESLE</t>
  </si>
  <si>
    <t xml:space="preserve"> IZVRŠENJE 
1.-12.2025.</t>
  </si>
  <si>
    <t xml:space="preserve"> IZVRŠENJE 
1.-12.2024.</t>
  </si>
  <si>
    <t>OSTVARENJE/IZVRŠENJE 
1-12.2024.</t>
  </si>
  <si>
    <t>OSTVARENJE/IZVRŠENJE 
1.-12.2025.</t>
  </si>
  <si>
    <t>OSTVARENJE/IZVRŠENJE 
1.-12.2024.</t>
  </si>
  <si>
    <t>Ostvarenje/Izvršenje 1.-12.2024.</t>
  </si>
  <si>
    <t>49 DEC-nedostajuća sredstva</t>
  </si>
  <si>
    <t>Kapitalne donacije</t>
  </si>
  <si>
    <t>Višak prihoda-sredstva uplaćena u nadležni proračun</t>
  </si>
  <si>
    <t>7=5/4*101</t>
  </si>
  <si>
    <t>Izvršenje 1.-12.2025.</t>
  </si>
  <si>
    <t>Rebalans 2025.</t>
  </si>
  <si>
    <t>REBALANS 2025.</t>
  </si>
  <si>
    <t>Uređenje prostora</t>
  </si>
  <si>
    <t>T2203-03</t>
  </si>
  <si>
    <t>Kapitalna ulaganja u osnovnim školama</t>
  </si>
  <si>
    <t>Izvor financiranja 11:Opći prihodi i primici</t>
  </si>
  <si>
    <t>Računala i računalna oprema</t>
  </si>
  <si>
    <t>Ostali materijal za potrebe redovitog poslovanja</t>
  </si>
  <si>
    <t>A2203-14</t>
  </si>
  <si>
    <t>Natjecanja i smotre u OŠ</t>
  </si>
  <si>
    <t>Komunikacijska oprema</t>
  </si>
  <si>
    <t>Nematerijalna proizvedena imovina</t>
  </si>
  <si>
    <t>Istraživanje rudnih bogatstava</t>
  </si>
  <si>
    <t>Indeks (5/4*100)</t>
  </si>
  <si>
    <t>Ostvarenje/Izvršenje 1.-12.2025.</t>
  </si>
  <si>
    <t>Ostvarenje/izvršenje 1.-12.2024.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</si>
</sst>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19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2" fillId="0" borderId="0" xfId="0" applyFont="1"/>
    <xf numFmtId="0" fontId="14" fillId="0" borderId="0" xfId="0" applyFont="1"/>
    <xf numFmtId="0" fontId="12" fillId="4" borderId="0" xfId="0" applyFont="1" applyFill="1" applyAlignment="1">
      <alignment horizontal="left"/>
    </xf>
    <xf numFmtId="0" fontId="14" fillId="4" borderId="0" xfId="0" applyFont="1" applyFill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vertical="center"/>
    </xf>
    <xf numFmtId="164" fontId="17" fillId="0" borderId="3" xfId="0" applyNumberFormat="1" applyFont="1" applyBorder="1" applyAlignment="1">
      <alignment vertical="center"/>
    </xf>
    <xf numFmtId="164" fontId="17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left"/>
    </xf>
    <xf numFmtId="0" fontId="18" fillId="0" borderId="3" xfId="0" applyFont="1" applyBorder="1"/>
    <xf numFmtId="164" fontId="18" fillId="0" borderId="3" xfId="0" applyNumberFormat="1" applyFont="1" applyBorder="1"/>
    <xf numFmtId="164" fontId="18" fillId="0" borderId="3" xfId="0" applyNumberFormat="1" applyFont="1" applyBorder="1" applyAlignment="1">
      <alignment horizontal="right"/>
    </xf>
    <xf numFmtId="2" fontId="18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horizontal="left"/>
    </xf>
    <xf numFmtId="164" fontId="19" fillId="0" borderId="3" xfId="0" applyNumberFormat="1" applyFont="1" applyBorder="1"/>
    <xf numFmtId="164" fontId="19" fillId="0" borderId="3" xfId="0" applyNumberFormat="1" applyFont="1" applyBorder="1" applyAlignment="1">
      <alignment horizontal="right"/>
    </xf>
    <xf numFmtId="2" fontId="19" fillId="0" borderId="3" xfId="0" applyNumberFormat="1" applyFont="1" applyBorder="1" applyAlignment="1">
      <alignment horizontal="right"/>
    </xf>
    <xf numFmtId="0" fontId="20" fillId="5" borderId="6" xfId="0" applyFont="1" applyFill="1" applyBorder="1" applyAlignment="1">
      <alignment horizontal="left"/>
    </xf>
    <xf numFmtId="0" fontId="20" fillId="5" borderId="6" xfId="0" applyFont="1" applyFill="1" applyBorder="1"/>
    <xf numFmtId="0" fontId="19" fillId="5" borderId="6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164" fontId="17" fillId="0" borderId="3" xfId="0" applyNumberFormat="1" applyFont="1" applyBorder="1" applyAlignment="1">
      <alignment horizontal="right" vertical="center" wrapText="1"/>
    </xf>
    <xf numFmtId="2" fontId="17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wrapText="1"/>
    </xf>
    <xf numFmtId="164" fontId="18" fillId="0" borderId="3" xfId="0" applyNumberFormat="1" applyFont="1" applyBorder="1" applyAlignment="1">
      <alignment wrapText="1"/>
    </xf>
    <xf numFmtId="0" fontId="19" fillId="0" borderId="3" xfId="0" applyFont="1" applyBorder="1"/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/>
    </xf>
    <xf numFmtId="0" fontId="12" fillId="4" borderId="10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0" fillId="4" borderId="0" xfId="0" applyFill="1"/>
    <xf numFmtId="0" fontId="19" fillId="5" borderId="6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7" fillId="0" borderId="3" xfId="0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/>
    <xf numFmtId="164" fontId="17" fillId="0" borderId="3" xfId="0" applyNumberFormat="1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left" vertical="center" wrapText="1"/>
    </xf>
    <xf numFmtId="0" fontId="18" fillId="6" borderId="0" xfId="0" applyFont="1" applyFill="1"/>
    <xf numFmtId="0" fontId="19" fillId="6" borderId="0" xfId="0" applyFont="1" applyFill="1"/>
    <xf numFmtId="0" fontId="19" fillId="6" borderId="0" xfId="0" applyFont="1" applyFill="1" applyAlignment="1">
      <alignment horizontal="center"/>
    </xf>
    <xf numFmtId="0" fontId="16" fillId="6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left"/>
    </xf>
    <xf numFmtId="0" fontId="18" fillId="6" borderId="3" xfId="0" applyFont="1" applyFill="1" applyBorder="1" applyAlignment="1">
      <alignment wrapText="1"/>
    </xf>
    <xf numFmtId="164" fontId="18" fillId="6" borderId="3" xfId="0" applyNumberFormat="1" applyFont="1" applyFill="1" applyBorder="1" applyAlignment="1">
      <alignment wrapText="1"/>
    </xf>
    <xf numFmtId="164" fontId="18" fillId="6" borderId="3" xfId="0" applyNumberFormat="1" applyFont="1" applyFill="1" applyBorder="1"/>
    <xf numFmtId="164" fontId="17" fillId="6" borderId="3" xfId="0" applyNumberFormat="1" applyFont="1" applyFill="1" applyBorder="1"/>
    <xf numFmtId="2" fontId="18" fillId="6" borderId="3" xfId="0" applyNumberFormat="1" applyFont="1" applyFill="1" applyBorder="1" applyAlignment="1">
      <alignment horizontal="right"/>
    </xf>
    <xf numFmtId="0" fontId="19" fillId="6" borderId="3" xfId="0" applyFont="1" applyFill="1" applyBorder="1" applyAlignment="1">
      <alignment horizontal="left"/>
    </xf>
    <xf numFmtId="0" fontId="19" fillId="6" borderId="3" xfId="0" applyFont="1" applyFill="1" applyBorder="1"/>
    <xf numFmtId="164" fontId="19" fillId="6" borderId="3" xfId="0" applyNumberFormat="1" applyFont="1" applyFill="1" applyBorder="1"/>
    <xf numFmtId="164" fontId="16" fillId="6" borderId="3" xfId="0" applyNumberFormat="1" applyFont="1" applyFill="1" applyBorder="1"/>
    <xf numFmtId="2" fontId="19" fillId="6" borderId="3" xfId="0" applyNumberFormat="1" applyFont="1" applyFill="1" applyBorder="1" applyAlignment="1">
      <alignment horizontal="right"/>
    </xf>
    <xf numFmtId="0" fontId="23" fillId="5" borderId="0" xfId="0" applyFont="1" applyFill="1"/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/>
    <xf numFmtId="0" fontId="20" fillId="5" borderId="0" xfId="0" applyFont="1" applyFill="1"/>
    <xf numFmtId="0" fontId="20" fillId="5" borderId="0" xfId="0" applyFont="1" applyFill="1" applyAlignment="1">
      <alignment horizontal="center"/>
    </xf>
    <xf numFmtId="0" fontId="24" fillId="0" borderId="0" xfId="0" applyFont="1"/>
    <xf numFmtId="164" fontId="18" fillId="0" borderId="3" xfId="2" applyNumberFormat="1" applyFont="1" applyBorder="1" applyAlignment="1">
      <alignment wrapText="1"/>
    </xf>
    <xf numFmtId="164" fontId="18" fillId="0" borderId="3" xfId="2" applyNumberFormat="1" applyFont="1" applyBorder="1"/>
    <xf numFmtId="164" fontId="19" fillId="0" borderId="3" xfId="2" applyNumberFormat="1" applyFont="1" applyBorder="1"/>
    <xf numFmtId="0" fontId="25" fillId="7" borderId="12" xfId="0" applyFont="1" applyFill="1" applyBorder="1"/>
    <xf numFmtId="4" fontId="25" fillId="7" borderId="12" xfId="0" applyNumberFormat="1" applyFont="1" applyFill="1" applyBorder="1"/>
    <xf numFmtId="164" fontId="25" fillId="7" borderId="12" xfId="0" applyNumberFormat="1" applyFont="1" applyFill="1" applyBorder="1"/>
    <xf numFmtId="0" fontId="12" fillId="0" borderId="0" xfId="0" applyFont="1" applyAlignment="1">
      <alignment wrapText="1"/>
    </xf>
    <xf numFmtId="0" fontId="26" fillId="0" borderId="3" xfId="0" applyFont="1" applyBorder="1"/>
    <xf numFmtId="0" fontId="2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164" fontId="14" fillId="0" borderId="3" xfId="0" applyNumberFormat="1" applyFont="1" applyBorder="1"/>
    <xf numFmtId="164" fontId="26" fillId="0" borderId="3" xfId="0" applyNumberFormat="1" applyFont="1" applyBorder="1"/>
    <xf numFmtId="164" fontId="19" fillId="0" borderId="3" xfId="0" applyNumberFormat="1" applyFont="1" applyBorder="1" applyAlignment="1">
      <alignment wrapText="1"/>
    </xf>
    <xf numFmtId="164" fontId="0" fillId="0" borderId="0" xfId="0" applyNumberFormat="1"/>
    <xf numFmtId="164" fontId="27" fillId="2" borderId="3" xfId="0" applyNumberFormat="1" applyFont="1" applyFill="1" applyBorder="1" applyAlignment="1">
      <alignment horizontal="right"/>
    </xf>
    <xf numFmtId="164" fontId="27" fillId="2" borderId="3" xfId="0" applyNumberFormat="1" applyFont="1" applyFill="1" applyBorder="1" applyAlignment="1" applyProtection="1">
      <alignment horizontal="right" wrapText="1"/>
    </xf>
    <xf numFmtId="164" fontId="17" fillId="2" borderId="3" xfId="0" applyNumberFormat="1" applyFont="1" applyFill="1" applyBorder="1" applyAlignment="1" applyProtection="1">
      <alignment horizontal="left" vertical="center" wrapText="1"/>
    </xf>
    <xf numFmtId="164" fontId="17" fillId="2" borderId="3" xfId="0" quotePrefix="1" applyNumberFormat="1" applyFont="1" applyFill="1" applyBorder="1" applyAlignment="1">
      <alignment horizontal="left" vertical="center" wrapText="1"/>
    </xf>
    <xf numFmtId="164" fontId="17" fillId="2" borderId="3" xfId="0" applyNumberFormat="1" applyFont="1" applyFill="1" applyBorder="1" applyAlignment="1">
      <alignment horizontal="left" vertical="center"/>
    </xf>
    <xf numFmtId="164" fontId="17" fillId="2" borderId="3" xfId="0" applyNumberFormat="1" applyFont="1" applyFill="1" applyBorder="1" applyAlignment="1" applyProtection="1">
      <alignment vertical="center" wrapText="1"/>
    </xf>
    <xf numFmtId="164" fontId="17" fillId="2" borderId="3" xfId="0" quotePrefix="1" applyNumberFormat="1" applyFont="1" applyFill="1" applyBorder="1" applyAlignment="1">
      <alignment vertical="center" wrapText="1"/>
    </xf>
    <xf numFmtId="164" fontId="17" fillId="2" borderId="3" xfId="0" applyNumberFormat="1" applyFont="1" applyFill="1" applyBorder="1" applyAlignment="1">
      <alignment vertical="center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164" fontId="4" fillId="2" borderId="3" xfId="0" applyNumberFormat="1" applyFont="1" applyFill="1" applyBorder="1" applyAlignment="1">
      <alignment horizontal="right"/>
    </xf>
    <xf numFmtId="164" fontId="12" fillId="0" borderId="3" xfId="0" applyNumberFormat="1" applyFont="1" applyBorder="1"/>
    <xf numFmtId="2" fontId="12" fillId="0" borderId="3" xfId="0" applyNumberFormat="1" applyFont="1" applyBorder="1"/>
    <xf numFmtId="164" fontId="4" fillId="2" borderId="3" xfId="0" applyNumberFormat="1" applyFont="1" applyFill="1" applyBorder="1" applyAlignment="1"/>
    <xf numFmtId="2" fontId="30" fillId="0" borderId="3" xfId="0" applyNumberFormat="1" applyFont="1" applyBorder="1"/>
    <xf numFmtId="0" fontId="29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right"/>
    </xf>
    <xf numFmtId="164" fontId="30" fillId="0" borderId="3" xfId="0" applyNumberFormat="1" applyFont="1" applyBorder="1"/>
    <xf numFmtId="0" fontId="29" fillId="2" borderId="3" xfId="0" quotePrefix="1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31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164" fontId="29" fillId="2" borderId="3" xfId="0" applyNumberFormat="1" applyFont="1" applyFill="1" applyBorder="1" applyAlignment="1" applyProtection="1">
      <alignment vertical="center" wrapText="1"/>
    </xf>
    <xf numFmtId="0" fontId="6" fillId="2" borderId="1" xfId="0" quotePrefix="1" applyFont="1" applyFill="1" applyBorder="1" applyAlignment="1">
      <alignment horizontal="left" vertical="center"/>
    </xf>
    <xf numFmtId="0" fontId="6" fillId="2" borderId="2" xfId="0" quotePrefix="1" applyFont="1" applyFill="1" applyBorder="1" applyAlignment="1">
      <alignment horizontal="left" vertical="center"/>
    </xf>
    <xf numFmtId="0" fontId="6" fillId="2" borderId="4" xfId="0" quotePrefix="1" applyFont="1" applyFill="1" applyBorder="1" applyAlignment="1">
      <alignment horizontal="left" vertical="center"/>
    </xf>
    <xf numFmtId="0" fontId="12" fillId="0" borderId="3" xfId="0" applyFont="1" applyBorder="1" applyAlignment="1">
      <alignment vertical="top" wrapText="1"/>
    </xf>
    <xf numFmtId="0" fontId="29" fillId="2" borderId="3" xfId="0" applyFont="1" applyFill="1" applyBorder="1" applyAlignment="1">
      <alignment horizontal="left" vertical="center"/>
    </xf>
    <xf numFmtId="0" fontId="29" fillId="2" borderId="3" xfId="0" applyNumberFormat="1" applyFont="1" applyFill="1" applyBorder="1" applyAlignment="1" applyProtection="1">
      <alignment horizontal="left" vertical="center"/>
    </xf>
    <xf numFmtId="0" fontId="12" fillId="0" borderId="3" xfId="0" applyFont="1" applyBorder="1"/>
    <xf numFmtId="0" fontId="29" fillId="2" borderId="3" xfId="0" applyNumberFormat="1" applyFont="1" applyFill="1" applyBorder="1" applyAlignment="1" applyProtection="1">
      <alignment vertical="center" wrapText="1"/>
    </xf>
    <xf numFmtId="0" fontId="30" fillId="0" borderId="3" xfId="0" applyFont="1" applyBorder="1" applyAlignment="1">
      <alignment vertical="top" wrapText="1"/>
    </xf>
    <xf numFmtId="0" fontId="32" fillId="0" borderId="3" xfId="0" applyFont="1" applyBorder="1"/>
    <xf numFmtId="0" fontId="9" fillId="0" borderId="3" xfId="0" applyFont="1" applyBorder="1" applyAlignment="1">
      <alignment vertical="top" wrapText="1"/>
    </xf>
    <xf numFmtId="164" fontId="30" fillId="0" borderId="3" xfId="0" applyNumberFormat="1" applyFont="1" applyBorder="1" applyAlignment="1">
      <alignment vertical="top" wrapText="1"/>
    </xf>
    <xf numFmtId="0" fontId="30" fillId="0" borderId="3" xfId="0" applyFont="1" applyBorder="1"/>
    <xf numFmtId="0" fontId="9" fillId="0" borderId="3" xfId="0" applyFont="1" applyBorder="1"/>
    <xf numFmtId="0" fontId="9" fillId="0" borderId="0" xfId="0" applyFont="1"/>
    <xf numFmtId="0" fontId="33" fillId="0" borderId="0" xfId="0" applyFont="1"/>
    <xf numFmtId="0" fontId="34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4" fillId="0" borderId="11" xfId="0" applyFont="1" applyBorder="1" applyAlignment="1">
      <alignment horizontal="left" wrapText="1"/>
    </xf>
    <xf numFmtId="4" fontId="34" fillId="0" borderId="0" xfId="0" applyNumberFormat="1" applyFont="1" applyAlignment="1">
      <alignment horizontal="left" indent="1"/>
    </xf>
    <xf numFmtId="0" fontId="35" fillId="0" borderId="11" xfId="0" applyFont="1" applyBorder="1" applyAlignment="1">
      <alignment horizontal="left" wrapText="1"/>
    </xf>
    <xf numFmtId="0" fontId="38" fillId="8" borderId="3" xfId="0" applyFont="1" applyFill="1" applyBorder="1" applyAlignment="1">
      <alignment horizontal="left" wrapText="1"/>
    </xf>
    <xf numFmtId="0" fontId="22" fillId="8" borderId="3" xfId="0" applyFont="1" applyFill="1" applyBorder="1" applyAlignment="1">
      <alignment horizontal="left" wrapText="1"/>
    </xf>
    <xf numFmtId="0" fontId="34" fillId="0" borderId="0" xfId="0" applyFont="1" applyAlignment="1">
      <alignment horizontal="left"/>
    </xf>
    <xf numFmtId="0" fontId="0" fillId="0" borderId="0" xfId="0" applyAlignment="1"/>
    <xf numFmtId="4" fontId="37" fillId="8" borderId="0" xfId="0" applyNumberFormat="1" applyFont="1" applyFill="1" applyBorder="1" applyAlignment="1">
      <alignment horizontal="right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8" fillId="8" borderId="18" xfId="0" applyFont="1" applyFill="1" applyBorder="1" applyAlignment="1">
      <alignment horizontal="left" wrapText="1"/>
    </xf>
    <xf numFmtId="0" fontId="38" fillId="8" borderId="22" xfId="0" applyFont="1" applyFill="1" applyBorder="1" applyAlignment="1">
      <alignment horizontal="left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4" fontId="22" fillId="8" borderId="27" xfId="0" applyNumberFormat="1" applyFont="1" applyFill="1" applyBorder="1" applyAlignment="1">
      <alignment horizontal="right"/>
    </xf>
    <xf numFmtId="0" fontId="36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38" fillId="8" borderId="9" xfId="0" applyFont="1" applyFill="1" applyBorder="1" applyAlignment="1">
      <alignment horizontal="left" wrapText="1"/>
    </xf>
    <xf numFmtId="0" fontId="40" fillId="0" borderId="3" xfId="0" applyFont="1" applyBorder="1" applyAlignment="1">
      <alignment horizontal="left" wrapText="1"/>
    </xf>
    <xf numFmtId="164" fontId="38" fillId="8" borderId="17" xfId="0" applyNumberFormat="1" applyFont="1" applyFill="1" applyBorder="1" applyAlignment="1">
      <alignment horizontal="right" wrapText="1" indent="1"/>
    </xf>
    <xf numFmtId="164" fontId="38" fillId="8" borderId="23" xfId="0" applyNumberFormat="1" applyFont="1" applyFill="1" applyBorder="1" applyAlignment="1">
      <alignment horizontal="left" wrapText="1" indent="1"/>
    </xf>
    <xf numFmtId="164" fontId="38" fillId="8" borderId="9" xfId="0" applyNumberFormat="1" applyFont="1" applyFill="1" applyBorder="1" applyAlignment="1">
      <alignment horizontal="right"/>
    </xf>
    <xf numFmtId="164" fontId="38" fillId="8" borderId="19" xfId="0" applyNumberFormat="1" applyFont="1" applyFill="1" applyBorder="1" applyAlignment="1">
      <alignment horizontal="left" wrapText="1" indent="1"/>
    </xf>
    <xf numFmtId="164" fontId="38" fillId="8" borderId="20" xfId="0" applyNumberFormat="1" applyFont="1" applyFill="1" applyBorder="1" applyAlignment="1">
      <alignment horizontal="left" wrapText="1" indent="1"/>
    </xf>
    <xf numFmtId="164" fontId="39" fillId="0" borderId="16" xfId="0" applyNumberFormat="1" applyFont="1" applyBorder="1" applyAlignment="1">
      <alignment horizontal="left"/>
    </xf>
    <xf numFmtId="164" fontId="38" fillId="8" borderId="3" xfId="0" applyNumberFormat="1" applyFont="1" applyFill="1" applyBorder="1" applyAlignment="1">
      <alignment horizontal="right" wrapText="1" indent="1"/>
    </xf>
    <xf numFmtId="164" fontId="38" fillId="8" borderId="3" xfId="0" applyNumberFormat="1" applyFont="1" applyFill="1" applyBorder="1" applyAlignment="1">
      <alignment horizontal="left" wrapText="1" indent="1"/>
    </xf>
    <xf numFmtId="164" fontId="39" fillId="0" borderId="3" xfId="0" applyNumberFormat="1" applyFont="1" applyBorder="1" applyAlignment="1">
      <alignment horizontal="left"/>
    </xf>
    <xf numFmtId="164" fontId="12" fillId="0" borderId="3" xfId="0" applyNumberFormat="1" applyFont="1" applyBorder="1" applyAlignment="1">
      <alignment vertical="top" wrapText="1"/>
    </xf>
    <xf numFmtId="164" fontId="12" fillId="0" borderId="28" xfId="0" applyNumberFormat="1" applyFont="1" applyFill="1" applyBorder="1" applyAlignment="1" applyProtection="1">
      <alignment horizontal="right" vertical="top" shrinkToFit="1"/>
    </xf>
    <xf numFmtId="0" fontId="14" fillId="0" borderId="3" xfId="0" applyFont="1" applyBorder="1"/>
    <xf numFmtId="0" fontId="0" fillId="0" borderId="3" xfId="0" applyBorder="1" applyAlignment="1">
      <alignment horizontal="center"/>
    </xf>
    <xf numFmtId="164" fontId="41" fillId="2" borderId="3" xfId="0" applyNumberFormat="1" applyFont="1" applyFill="1" applyBorder="1" applyAlignment="1">
      <alignment horizontal="left" vertical="center"/>
    </xf>
    <xf numFmtId="164" fontId="42" fillId="2" borderId="3" xfId="0" applyNumberFormat="1" applyFont="1" applyFill="1" applyBorder="1" applyAlignment="1">
      <alignment horizontal="right"/>
    </xf>
    <xf numFmtId="164" fontId="16" fillId="9" borderId="3" xfId="0" applyNumberFormat="1" applyFont="1" applyFill="1" applyBorder="1" applyAlignment="1" applyProtection="1">
      <alignment vertical="center" wrapText="1"/>
    </xf>
    <xf numFmtId="164" fontId="28" fillId="9" borderId="3" xfId="0" applyNumberFormat="1" applyFont="1" applyFill="1" applyBorder="1" applyAlignment="1">
      <alignment horizontal="right"/>
    </xf>
    <xf numFmtId="164" fontId="28" fillId="9" borderId="3" xfId="0" applyNumberFormat="1" applyFont="1" applyFill="1" applyBorder="1" applyAlignment="1" applyProtection="1">
      <alignment horizontal="right" wrapText="1"/>
    </xf>
    <xf numFmtId="164" fontId="16" fillId="9" borderId="3" xfId="0" applyNumberFormat="1" applyFont="1" applyFill="1" applyBorder="1" applyAlignment="1" applyProtection="1">
      <alignment horizontal="left" vertical="center" wrapText="1"/>
    </xf>
    <xf numFmtId="164" fontId="26" fillId="9" borderId="3" xfId="0" applyNumberFormat="1" applyFont="1" applyFill="1" applyBorder="1"/>
    <xf numFmtId="164" fontId="23" fillId="8" borderId="3" xfId="0" applyNumberFormat="1" applyFont="1" applyFill="1" applyBorder="1" applyAlignment="1">
      <alignment vertical="center" wrapText="1"/>
    </xf>
    <xf numFmtId="2" fontId="14" fillId="0" borderId="3" xfId="0" applyNumberFormat="1" applyFont="1" applyBorder="1"/>
    <xf numFmtId="2" fontId="17" fillId="0" borderId="3" xfId="0" applyNumberFormat="1" applyFont="1" applyBorder="1" applyAlignment="1">
      <alignment horizontal="right" vertical="center"/>
    </xf>
    <xf numFmtId="2" fontId="26" fillId="0" borderId="3" xfId="0" applyNumberFormat="1" applyFont="1" applyBorder="1"/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164" fontId="19" fillId="0" borderId="0" xfId="0" applyNumberFormat="1" applyFont="1" applyBorder="1"/>
    <xf numFmtId="2" fontId="19" fillId="0" borderId="0" xfId="0" applyNumberFormat="1" applyFont="1" applyBorder="1" applyAlignment="1">
      <alignment horizontal="center"/>
    </xf>
    <xf numFmtId="0" fontId="26" fillId="0" borderId="3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14" fillId="0" borderId="29" xfId="0" applyFont="1" applyBorder="1"/>
    <xf numFmtId="164" fontId="14" fillId="0" borderId="29" xfId="0" applyNumberFormat="1" applyFont="1" applyBorder="1"/>
    <xf numFmtId="2" fontId="14" fillId="0" borderId="29" xfId="0" applyNumberFormat="1" applyFont="1" applyBorder="1"/>
    <xf numFmtId="2" fontId="10" fillId="0" borderId="0" xfId="0" applyNumberFormat="1" applyFont="1" applyAlignment="1">
      <alignment vertical="top" wrapText="1"/>
    </xf>
    <xf numFmtId="2" fontId="5" fillId="3" borderId="3" xfId="0" applyNumberFormat="1" applyFont="1" applyFill="1" applyBorder="1" applyAlignment="1" applyProtection="1">
      <alignment horizontal="center" vertical="center" wrapText="1"/>
    </xf>
    <xf numFmtId="2" fontId="11" fillId="3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2" fontId="18" fillId="0" borderId="3" xfId="0" applyNumberFormat="1" applyFont="1" applyBorder="1" applyAlignment="1"/>
    <xf numFmtId="2" fontId="26" fillId="9" borderId="3" xfId="0" applyNumberFormat="1" applyFont="1" applyFill="1" applyBorder="1"/>
    <xf numFmtId="2" fontId="14" fillId="2" borderId="3" xfId="0" applyNumberFormat="1" applyFont="1" applyFill="1" applyBorder="1"/>
    <xf numFmtId="164" fontId="12" fillId="0" borderId="0" xfId="0" applyNumberFormat="1" applyFont="1"/>
    <xf numFmtId="164" fontId="14" fillId="0" borderId="3" xfId="0" applyNumberFormat="1" applyFont="1" applyBorder="1" applyAlignment="1">
      <alignment vertical="center"/>
    </xf>
    <xf numFmtId="164" fontId="18" fillId="8" borderId="9" xfId="0" applyNumberFormat="1" applyFont="1" applyFill="1" applyBorder="1" applyAlignment="1">
      <alignment horizontal="center" vertical="center" wrapText="1"/>
    </xf>
    <xf numFmtId="164" fontId="18" fillId="8" borderId="3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Border="1" applyAlignment="1">
      <alignment vertical="center"/>
    </xf>
    <xf numFmtId="164" fontId="18" fillId="8" borderId="3" xfId="0" applyNumberFormat="1" applyFont="1" applyFill="1" applyBorder="1" applyAlignment="1">
      <alignment horizontal="right" vertical="center" wrapText="1" indent="1"/>
    </xf>
    <xf numFmtId="164" fontId="18" fillId="8" borderId="9" xfId="0" applyNumberFormat="1" applyFont="1" applyFill="1" applyBorder="1" applyAlignment="1">
      <alignment horizontal="right" vertical="center" wrapText="1" inden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2" fontId="16" fillId="0" borderId="3" xfId="0" applyNumberFormat="1" applyFont="1" applyBorder="1" applyAlignment="1">
      <alignment horizontal="righ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165" fontId="28" fillId="2" borderId="3" xfId="0" applyNumberFormat="1" applyFont="1" applyFill="1" applyBorder="1" applyAlignment="1">
      <alignment horizontal="right"/>
    </xf>
    <xf numFmtId="165" fontId="26" fillId="0" borderId="3" xfId="0" applyNumberFormat="1" applyFont="1" applyBorder="1"/>
    <xf numFmtId="165" fontId="7" fillId="2" borderId="3" xfId="0" applyNumberFormat="1" applyFont="1" applyFill="1" applyBorder="1" applyAlignment="1" applyProtection="1">
      <alignment horizontal="left" vertical="center" wrapText="1"/>
    </xf>
    <xf numFmtId="165" fontId="40" fillId="0" borderId="3" xfId="0" applyNumberFormat="1" applyFont="1" applyBorder="1"/>
    <xf numFmtId="165" fontId="43" fillId="2" borderId="3" xfId="0" quotePrefix="1" applyNumberFormat="1" applyFont="1" applyFill="1" applyBorder="1" applyAlignment="1">
      <alignment horizontal="left" vertical="center" wrapText="1"/>
    </xf>
    <xf numFmtId="164" fontId="19" fillId="0" borderId="3" xfId="2" applyNumberFormat="1" applyFont="1" applyBorder="1" applyAlignment="1">
      <alignment wrapText="1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 applyProtection="1">
      <alignment vertical="center" wrapText="1"/>
    </xf>
    <xf numFmtId="164" fontId="23" fillId="8" borderId="3" xfId="0" applyNumberFormat="1" applyFont="1" applyFill="1" applyBorder="1" applyAlignment="1">
      <alignment horizontal="center" vertical="center" wrapText="1"/>
    </xf>
    <xf numFmtId="164" fontId="23" fillId="8" borderId="3" xfId="0" applyNumberFormat="1" applyFont="1" applyFill="1" applyBorder="1" applyAlignment="1">
      <alignment horizontal="right" vertical="center"/>
    </xf>
    <xf numFmtId="164" fontId="30" fillId="0" borderId="3" xfId="0" applyNumberFormat="1" applyFont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 wrapText="1"/>
    </xf>
    <xf numFmtId="164" fontId="20" fillId="8" borderId="3" xfId="0" applyNumberFormat="1" applyFont="1" applyFill="1" applyBorder="1" applyAlignment="1">
      <alignment vertical="center" wrapText="1"/>
    </xf>
    <xf numFmtId="164" fontId="20" fillId="8" borderId="3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  <xf numFmtId="164" fontId="20" fillId="8" borderId="3" xfId="0" applyNumberFormat="1" applyFont="1" applyFill="1" applyBorder="1" applyAlignment="1">
      <alignment horizontal="center" vertical="center" wrapText="1"/>
    </xf>
    <xf numFmtId="164" fontId="30" fillId="0" borderId="3" xfId="0" applyNumberFormat="1" applyFont="1" applyBorder="1" applyAlignment="1">
      <alignment horizontal="left" vertical="center"/>
    </xf>
    <xf numFmtId="165" fontId="27" fillId="2" borderId="3" xfId="0" applyNumberFormat="1" applyFont="1" applyFill="1" applyBorder="1" applyAlignment="1">
      <alignment horizontal="right"/>
    </xf>
    <xf numFmtId="165" fontId="17" fillId="2" borderId="3" xfId="0" applyNumberFormat="1" applyFont="1" applyFill="1" applyBorder="1" applyAlignment="1">
      <alignment vertical="center" wrapText="1"/>
    </xf>
    <xf numFmtId="43" fontId="26" fillId="0" borderId="3" xfId="3" applyFont="1" applyBorder="1" applyAlignment="1">
      <alignment horizontal="left" vertical="top"/>
    </xf>
    <xf numFmtId="164" fontId="16" fillId="0" borderId="3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165" fontId="43" fillId="2" borderId="3" xfId="0" applyNumberFormat="1" applyFont="1" applyFill="1" applyBorder="1" applyAlignment="1">
      <alignment horizontal="left" vertical="center" wrapText="1"/>
    </xf>
    <xf numFmtId="0" fontId="0" fillId="0" borderId="0" xfId="0"/>
    <xf numFmtId="0" fontId="43" fillId="2" borderId="3" xfId="0" quotePrefix="1" applyFont="1" applyFill="1" applyBorder="1" applyAlignment="1">
      <alignment horizontal="left" vertical="center"/>
    </xf>
    <xf numFmtId="0" fontId="44" fillId="2" borderId="3" xfId="0" quotePrefix="1" applyFont="1" applyFill="1" applyBorder="1" applyAlignment="1">
      <alignment horizontal="left" vertical="center"/>
    </xf>
    <xf numFmtId="0" fontId="43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165" fontId="28" fillId="2" borderId="3" xfId="0" applyNumberFormat="1" applyFont="1" applyFill="1" applyBorder="1" applyAlignment="1">
      <alignment horizontal="right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2" fontId="17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left"/>
    </xf>
    <xf numFmtId="0" fontId="18" fillId="0" borderId="3" xfId="0" applyFont="1" applyBorder="1"/>
    <xf numFmtId="164" fontId="18" fillId="0" borderId="3" xfId="0" applyNumberFormat="1" applyFont="1" applyBorder="1"/>
    <xf numFmtId="164" fontId="18" fillId="0" borderId="3" xfId="0" applyNumberFormat="1" applyFont="1" applyBorder="1" applyAlignment="1">
      <alignment horizontal="right"/>
    </xf>
    <xf numFmtId="2" fontId="18" fillId="0" borderId="3" xfId="0" applyNumberFormat="1" applyFont="1" applyBorder="1" applyAlignment="1">
      <alignment horizontal="right"/>
    </xf>
    <xf numFmtId="0" fontId="17" fillId="0" borderId="3" xfId="0" applyFont="1" applyBorder="1" applyAlignment="1">
      <alignment horizontal="left" vertical="center" wrapText="1"/>
    </xf>
    <xf numFmtId="2" fontId="17" fillId="0" borderId="3" xfId="0" applyNumberFormat="1" applyFont="1" applyBorder="1" applyAlignment="1">
      <alignment horizontal="right" vertical="center" wrapText="1"/>
    </xf>
    <xf numFmtId="0" fontId="0" fillId="4" borderId="0" xfId="0" applyFill="1"/>
    <xf numFmtId="0" fontId="17" fillId="0" borderId="3" xfId="0" applyFont="1" applyBorder="1" applyAlignment="1">
      <alignment horizontal="left" vertical="center"/>
    </xf>
    <xf numFmtId="0" fontId="12" fillId="4" borderId="0" xfId="0" applyFont="1" applyFill="1"/>
    <xf numFmtId="2" fontId="3" fillId="2" borderId="3" xfId="0" applyNumberFormat="1" applyFont="1" applyFill="1" applyBorder="1" applyAlignment="1" applyProtection="1">
      <alignment horizontal="right" vertical="center" wrapText="1"/>
    </xf>
    <xf numFmtId="165" fontId="8" fillId="2" borderId="3" xfId="0" applyNumberFormat="1" applyFont="1" applyFill="1" applyBorder="1" applyAlignment="1" applyProtection="1">
      <alignment horizontal="left" vertical="center" wrapText="1"/>
    </xf>
    <xf numFmtId="2" fontId="5" fillId="2" borderId="3" xfId="0" applyNumberFormat="1" applyFont="1" applyFill="1" applyBorder="1" applyAlignment="1" applyProtection="1">
      <alignment horizontal="center" vertical="center" wrapText="1"/>
    </xf>
    <xf numFmtId="165" fontId="20" fillId="5" borderId="6" xfId="0" applyNumberFormat="1" applyFont="1" applyFill="1" applyBorder="1"/>
    <xf numFmtId="164" fontId="20" fillId="5" borderId="6" xfId="0" applyNumberFormat="1" applyFont="1" applyFill="1" applyBorder="1"/>
    <xf numFmtId="165" fontId="30" fillId="4" borderId="0" xfId="0" applyNumberFormat="1" applyFont="1" applyFill="1"/>
    <xf numFmtId="165" fontId="12" fillId="4" borderId="0" xfId="0" applyNumberFormat="1" applyFont="1" applyFill="1"/>
    <xf numFmtId="164" fontId="12" fillId="4" borderId="0" xfId="0" applyNumberFormat="1" applyFont="1" applyFill="1"/>
    <xf numFmtId="0" fontId="18" fillId="0" borderId="0" xfId="0" applyFont="1" applyBorder="1"/>
    <xf numFmtId="0" fontId="19" fillId="0" borderId="0" xfId="0" applyFont="1" applyBorder="1" applyAlignment="1">
      <alignment horizontal="center"/>
    </xf>
    <xf numFmtId="0" fontId="20" fillId="5" borderId="0" xfId="0" applyFont="1" applyFill="1" applyBorder="1"/>
    <xf numFmtId="164" fontId="20" fillId="5" borderId="0" xfId="0" applyNumberFormat="1" applyFont="1" applyFill="1" applyBorder="1"/>
    <xf numFmtId="0" fontId="19" fillId="5" borderId="0" xfId="0" applyFont="1" applyFill="1" applyBorder="1"/>
    <xf numFmtId="0" fontId="19" fillId="5" borderId="0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left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164" fontId="16" fillId="0" borderId="3" xfId="0" applyNumberFormat="1" applyFont="1" applyBorder="1" applyAlignment="1">
      <alignment horizontal="left" vertical="center"/>
    </xf>
    <xf numFmtId="164" fontId="16" fillId="0" borderId="3" xfId="0" applyNumberFormat="1" applyFont="1" applyBorder="1" applyAlignment="1">
      <alignment horizontal="left" vertical="center" wrapText="1"/>
    </xf>
    <xf numFmtId="2" fontId="16" fillId="0" borderId="3" xfId="0" applyNumberFormat="1" applyFont="1" applyBorder="1" applyAlignment="1">
      <alignment horizontal="right" vertical="center" wrapText="1"/>
    </xf>
    <xf numFmtId="2" fontId="19" fillId="0" borderId="0" xfId="0" applyNumberFormat="1" applyFont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12" fillId="0" borderId="3" xfId="0" applyNumberFormat="1" applyFont="1" applyBorder="1"/>
    <xf numFmtId="164" fontId="8" fillId="2" borderId="3" xfId="0" applyNumberFormat="1" applyFont="1" applyFill="1" applyBorder="1" applyAlignment="1">
      <alignment horizontal="right"/>
    </xf>
    <xf numFmtId="165" fontId="14" fillId="0" borderId="3" xfId="0" applyNumberFormat="1" applyFont="1" applyBorder="1"/>
    <xf numFmtId="43" fontId="14" fillId="0" borderId="3" xfId="3" applyFont="1" applyBorder="1" applyAlignment="1">
      <alignment horizontal="left" vertical="top"/>
    </xf>
    <xf numFmtId="2" fontId="19" fillId="0" borderId="3" xfId="0" applyNumberFormat="1" applyFont="1" applyBorder="1" applyAlignment="1"/>
    <xf numFmtId="0" fontId="24" fillId="0" borderId="21" xfId="0" applyFont="1" applyBorder="1" applyAlignment="1">
      <alignment horizontal="left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/>
    </xf>
    <xf numFmtId="0" fontId="15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7" fillId="0" borderId="7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21" fillId="0" borderId="8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5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9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</cellXfs>
  <cellStyles count="6">
    <cellStyle name="Comma" xfId="3" builtinId="3"/>
    <cellStyle name="Comma 2" xfId="4"/>
    <cellStyle name="Comma 3" xfId="5"/>
    <cellStyle name="Normal" xfId="0" builtinId="0"/>
    <cellStyle name="Obično_List4" xfId="1"/>
    <cellStyle name="Percent" xfId="2" builtinId="5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4"/>
  <sheetViews>
    <sheetView tabSelected="1" zoomScale="80" zoomScaleNormal="80" workbookViewId="0">
      <selection activeCell="E16" sqref="E16"/>
    </sheetView>
  </sheetViews>
  <sheetFormatPr defaultRowHeight="15" x14ac:dyDescent="0.25"/>
  <cols>
    <col min="2" max="2" width="40.7109375" customWidth="1"/>
    <col min="3" max="3" width="35.140625" customWidth="1"/>
    <col min="4" max="4" width="26.28515625" customWidth="1"/>
    <col min="5" max="5" width="31.7109375" style="159" customWidth="1"/>
    <col min="6" max="7" width="25.28515625" customWidth="1"/>
    <col min="8" max="9" width="15.7109375" customWidth="1"/>
    <col min="10" max="10" width="25.28515625" customWidth="1"/>
  </cols>
  <sheetData>
    <row r="1" spans="2:10" ht="42" customHeight="1" x14ac:dyDescent="0.25">
      <c r="B1" s="296" t="s">
        <v>205</v>
      </c>
      <c r="C1" s="296"/>
      <c r="D1" s="296"/>
      <c r="E1" s="296"/>
      <c r="F1" s="296"/>
      <c r="G1" s="296"/>
      <c r="H1" s="296"/>
      <c r="I1" s="296"/>
      <c r="J1" s="6"/>
    </row>
    <row r="2" spans="2:10" ht="18" customHeight="1" x14ac:dyDescent="0.25">
      <c r="B2" s="297"/>
      <c r="C2" s="297"/>
      <c r="D2" s="297"/>
      <c r="E2" s="297"/>
      <c r="F2" s="297"/>
      <c r="G2" s="297"/>
      <c r="H2" s="297"/>
      <c r="I2" s="297"/>
      <c r="J2" s="2"/>
    </row>
    <row r="3" spans="2:10" ht="15.75" customHeight="1" x14ac:dyDescent="0.25">
      <c r="B3" s="296" t="s">
        <v>7</v>
      </c>
      <c r="C3" s="296"/>
      <c r="D3" s="296"/>
      <c r="E3" s="296"/>
      <c r="F3" s="296"/>
      <c r="G3" s="296"/>
      <c r="H3" s="296"/>
      <c r="I3" s="296"/>
      <c r="J3" s="5"/>
    </row>
    <row r="4" spans="2:10" ht="18" x14ac:dyDescent="0.25">
      <c r="B4" s="297"/>
      <c r="C4" s="297"/>
      <c r="D4" s="297"/>
      <c r="E4" s="297"/>
      <c r="F4" s="297"/>
      <c r="G4" s="297"/>
      <c r="H4" s="297"/>
      <c r="I4" s="297"/>
      <c r="J4" s="3"/>
    </row>
    <row r="5" spans="2:10" ht="18" customHeight="1" x14ac:dyDescent="0.25">
      <c r="B5" s="296" t="s">
        <v>32</v>
      </c>
      <c r="C5" s="296"/>
      <c r="D5" s="296"/>
      <c r="E5" s="296"/>
      <c r="F5" s="296"/>
      <c r="G5" s="296"/>
      <c r="H5" s="296"/>
      <c r="I5" s="296"/>
      <c r="J5" s="4"/>
    </row>
    <row r="6" spans="2:10" ht="18" customHeight="1" x14ac:dyDescent="0.25">
      <c r="B6" s="296"/>
      <c r="C6" s="296"/>
      <c r="D6" s="296"/>
      <c r="E6" s="296"/>
      <c r="F6" s="296"/>
      <c r="G6" s="296"/>
      <c r="H6" s="296"/>
      <c r="I6" s="296"/>
      <c r="J6" s="4"/>
    </row>
    <row r="7" spans="2:10" x14ac:dyDescent="0.25">
      <c r="B7" s="151" t="s">
        <v>168</v>
      </c>
      <c r="C7" s="151"/>
      <c r="D7" s="151"/>
      <c r="E7" s="158"/>
    </row>
    <row r="8" spans="2:10" x14ac:dyDescent="0.25">
      <c r="B8" s="151"/>
      <c r="C8" s="151"/>
      <c r="D8" s="151"/>
      <c r="E8" s="158"/>
    </row>
    <row r="9" spans="2:10" x14ac:dyDescent="0.25">
      <c r="B9" s="152" t="s">
        <v>169</v>
      </c>
      <c r="C9" s="151"/>
      <c r="D9" s="151"/>
      <c r="E9" s="158"/>
    </row>
    <row r="10" spans="2:10" ht="15.75" thickBot="1" x14ac:dyDescent="0.3">
      <c r="B10" s="151"/>
      <c r="C10" s="151"/>
      <c r="D10" s="151"/>
      <c r="E10" s="158"/>
    </row>
    <row r="11" spans="2:10" ht="27.75" customHeight="1" thickBot="1" x14ac:dyDescent="0.3">
      <c r="B11" s="161" t="s">
        <v>170</v>
      </c>
      <c r="C11" s="162" t="s">
        <v>211</v>
      </c>
      <c r="D11" s="163" t="s">
        <v>201</v>
      </c>
      <c r="E11" s="163" t="s">
        <v>231</v>
      </c>
    </row>
    <row r="12" spans="2:10" ht="24.75" customHeight="1" x14ac:dyDescent="0.25">
      <c r="B12" s="156" t="s">
        <v>171</v>
      </c>
      <c r="C12" s="230">
        <v>1801643.45</v>
      </c>
      <c r="D12" s="231">
        <v>1699800.23</v>
      </c>
      <c r="E12" s="232">
        <v>1777200.87</v>
      </c>
      <c r="J12" s="1"/>
    </row>
    <row r="13" spans="2:10" ht="45" customHeight="1" x14ac:dyDescent="0.25">
      <c r="B13" s="156" t="s">
        <v>172</v>
      </c>
      <c r="C13" s="233">
        <v>0</v>
      </c>
      <c r="D13" s="194">
        <v>0</v>
      </c>
      <c r="E13" s="234">
        <v>0</v>
      </c>
    </row>
    <row r="14" spans="2:10" ht="36" customHeight="1" x14ac:dyDescent="0.25">
      <c r="B14" s="156" t="s">
        <v>185</v>
      </c>
      <c r="C14" s="230">
        <v>2602.73</v>
      </c>
      <c r="D14" s="194">
        <v>2602.73</v>
      </c>
      <c r="E14" s="235">
        <v>8330.91</v>
      </c>
    </row>
    <row r="15" spans="2:10" ht="15.75" customHeight="1" x14ac:dyDescent="0.25">
      <c r="B15" s="157" t="s">
        <v>173</v>
      </c>
      <c r="C15" s="236">
        <v>1801643.45</v>
      </c>
      <c r="D15" s="237">
        <v>1702402.96</v>
      </c>
      <c r="E15" s="238">
        <v>1777200.87</v>
      </c>
    </row>
    <row r="16" spans="2:10" ht="33" customHeight="1" x14ac:dyDescent="0.25">
      <c r="B16" s="156" t="s">
        <v>174</v>
      </c>
      <c r="C16" s="230">
        <v>1603201.05</v>
      </c>
      <c r="D16" s="239">
        <v>1672181.87</v>
      </c>
      <c r="E16" s="234">
        <v>1911686.58</v>
      </c>
    </row>
    <row r="17" spans="1:46" ht="56.25" customHeight="1" x14ac:dyDescent="0.25">
      <c r="B17" s="156" t="s">
        <v>175</v>
      </c>
      <c r="C17" s="233">
        <v>170391.33</v>
      </c>
      <c r="D17" s="194">
        <v>30221.09</v>
      </c>
      <c r="E17" s="234">
        <v>42290.47</v>
      </c>
    </row>
    <row r="18" spans="1:46" s="9" customFormat="1" ht="33.75" customHeight="1" x14ac:dyDescent="0.25">
      <c r="A18"/>
      <c r="B18" s="156" t="s">
        <v>0</v>
      </c>
      <c r="C18" s="240">
        <f>C16+C17</f>
        <v>1773592.3800000001</v>
      </c>
      <c r="D18" s="237">
        <f>D16+D17</f>
        <v>1702402.9600000002</v>
      </c>
      <c r="E18" s="238">
        <f>E16+E17</f>
        <v>1953977.05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9" customFormat="1" ht="17.25" customHeight="1" x14ac:dyDescent="0.25">
      <c r="A19"/>
      <c r="B19" s="156" t="s">
        <v>176</v>
      </c>
      <c r="C19" s="240">
        <f>C15-C18</f>
        <v>28051.069999999832</v>
      </c>
      <c r="D19" s="194">
        <v>0</v>
      </c>
      <c r="E19" s="241">
        <f>E15-E18</f>
        <v>-176776.17999999993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13" customFormat="1" x14ac:dyDescent="0.25">
      <c r="A20" s="12"/>
      <c r="B20" s="153"/>
      <c r="C20" s="151"/>
      <c r="D20" s="154"/>
      <c r="E20" s="158"/>
      <c r="F20"/>
      <c r="G20"/>
      <c r="H20"/>
      <c r="I2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 x14ac:dyDescent="0.25">
      <c r="B21" s="153"/>
      <c r="C21" s="151"/>
      <c r="D21" s="151"/>
      <c r="E21" s="158"/>
    </row>
    <row r="22" spans="1:46" ht="27" customHeight="1" x14ac:dyDescent="0.25">
      <c r="B22" s="155" t="s">
        <v>177</v>
      </c>
      <c r="C22" s="151"/>
      <c r="D22" s="151"/>
      <c r="E22" s="158"/>
    </row>
    <row r="23" spans="1:46" ht="15.75" thickBot="1" x14ac:dyDescent="0.3">
      <c r="B23" s="153"/>
      <c r="C23" s="151"/>
      <c r="D23" s="151"/>
      <c r="E23" s="160"/>
    </row>
    <row r="24" spans="1:46" ht="24" customHeight="1" thickBot="1" x14ac:dyDescent="0.3">
      <c r="B24" s="166" t="s">
        <v>178</v>
      </c>
      <c r="C24" s="167" t="s">
        <v>211</v>
      </c>
      <c r="D24" s="168" t="s">
        <v>201</v>
      </c>
      <c r="E24" s="169" t="s">
        <v>231</v>
      </c>
    </row>
    <row r="25" spans="1:46" ht="27" customHeight="1" x14ac:dyDescent="0.25">
      <c r="B25" s="165" t="s">
        <v>179</v>
      </c>
      <c r="C25" s="174">
        <v>0</v>
      </c>
      <c r="D25" s="175">
        <v>0</v>
      </c>
      <c r="E25" s="176">
        <v>0</v>
      </c>
    </row>
    <row r="26" spans="1:46" ht="22.5" customHeight="1" x14ac:dyDescent="0.25">
      <c r="B26" s="164" t="s">
        <v>180</v>
      </c>
      <c r="C26" s="177">
        <v>0</v>
      </c>
      <c r="D26" s="178">
        <v>0</v>
      </c>
      <c r="E26" s="179">
        <v>0</v>
      </c>
    </row>
    <row r="27" spans="1:46" ht="24.75" customHeight="1" x14ac:dyDescent="0.25">
      <c r="B27" s="156" t="s">
        <v>181</v>
      </c>
      <c r="C27" s="180">
        <v>0</v>
      </c>
      <c r="D27" s="181">
        <v>0</v>
      </c>
      <c r="E27" s="182">
        <v>0</v>
      </c>
    </row>
    <row r="28" spans="1:46" ht="36.75" customHeight="1" x14ac:dyDescent="0.25">
      <c r="B28" s="153"/>
      <c r="C28" s="151"/>
      <c r="D28" s="151"/>
      <c r="E28" s="158"/>
    </row>
    <row r="29" spans="1:46" ht="15" customHeight="1" x14ac:dyDescent="0.25">
      <c r="B29" s="153"/>
      <c r="C29" s="151"/>
      <c r="D29" s="151"/>
      <c r="E29" s="158"/>
    </row>
    <row r="30" spans="1:46" ht="27.75" customHeight="1" x14ac:dyDescent="0.25">
      <c r="B30" s="155" t="s">
        <v>182</v>
      </c>
      <c r="C30" s="151"/>
      <c r="D30" s="151"/>
      <c r="E30" s="170"/>
    </row>
    <row r="31" spans="1:46" ht="15.75" thickBot="1" x14ac:dyDescent="0.3">
      <c r="B31" s="153"/>
      <c r="C31" s="151"/>
      <c r="D31" s="151"/>
      <c r="E31" s="160"/>
    </row>
    <row r="32" spans="1:46" ht="15.75" thickBot="1" x14ac:dyDescent="0.3">
      <c r="B32" s="171" t="s">
        <v>178</v>
      </c>
      <c r="C32" s="171" t="s">
        <v>232</v>
      </c>
      <c r="D32" s="171" t="s">
        <v>201</v>
      </c>
      <c r="E32" s="295" t="s">
        <v>231</v>
      </c>
    </row>
    <row r="33" spans="2:5" ht="26.25" customHeight="1" x14ac:dyDescent="0.25">
      <c r="B33" s="172" t="s">
        <v>183</v>
      </c>
      <c r="C33" s="220">
        <v>2602.73</v>
      </c>
      <c r="D33" s="216">
        <v>2602.73</v>
      </c>
      <c r="E33" s="218">
        <v>8330.91</v>
      </c>
    </row>
    <row r="34" spans="2:5" ht="34.5" customHeight="1" x14ac:dyDescent="0.25">
      <c r="B34" s="173" t="s">
        <v>184</v>
      </c>
      <c r="C34" s="219">
        <v>2602.73</v>
      </c>
      <c r="D34" s="217">
        <v>2602.73</v>
      </c>
      <c r="E34" s="215">
        <v>8330.91</v>
      </c>
    </row>
  </sheetData>
  <mergeCells count="6">
    <mergeCell ref="B1:I1"/>
    <mergeCell ref="B2:I2"/>
    <mergeCell ref="B4:I4"/>
    <mergeCell ref="B6:I6"/>
    <mergeCell ref="B5:I5"/>
    <mergeCell ref="B3:I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opLeftCell="A19" zoomScale="90" zoomScaleNormal="90" workbookViewId="0">
      <selection activeCell="F117" sqref="F1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10.42578125" customWidth="1"/>
    <col min="6" max="6" width="53" customWidth="1"/>
    <col min="7" max="9" width="25.28515625" customWidth="1"/>
    <col min="10" max="10" width="28.5703125" customWidth="1"/>
    <col min="11" max="12" width="15.7109375" customWidth="1"/>
    <col min="13" max="13" width="15.5703125" bestFit="1" customWidth="1"/>
  </cols>
  <sheetData>
    <row r="1" spans="2:13" ht="18" x14ac:dyDescent="0.25"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2:13" ht="15.75" customHeight="1" x14ac:dyDescent="0.25">
      <c r="B2" s="296" t="s">
        <v>7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2:13" ht="18" x14ac:dyDescent="0.25"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</row>
    <row r="4" spans="2:13" ht="15.75" customHeight="1" x14ac:dyDescent="0.25">
      <c r="B4" s="296" t="s">
        <v>33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</row>
    <row r="5" spans="2:13" ht="18" x14ac:dyDescent="0.25"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</row>
    <row r="6" spans="2:13" ht="15.75" customHeight="1" x14ac:dyDescent="0.25">
      <c r="B6" s="296" t="s">
        <v>26</v>
      </c>
      <c r="C6" s="296"/>
      <c r="D6" s="296"/>
      <c r="E6" s="296"/>
      <c r="F6" s="296"/>
      <c r="G6" s="296"/>
      <c r="H6" s="296"/>
      <c r="I6" s="296"/>
      <c r="J6" s="296"/>
      <c r="K6" s="296"/>
      <c r="L6" s="296"/>
    </row>
    <row r="7" spans="2:13" ht="18" x14ac:dyDescent="0.25"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</row>
    <row r="8" spans="2:13" ht="45" customHeight="1" x14ac:dyDescent="0.25">
      <c r="B8" s="301" t="s">
        <v>5</v>
      </c>
      <c r="C8" s="302"/>
      <c r="D8" s="302"/>
      <c r="E8" s="302"/>
      <c r="F8" s="303"/>
      <c r="G8" s="8" t="s">
        <v>210</v>
      </c>
      <c r="H8" s="8" t="s">
        <v>218</v>
      </c>
      <c r="I8" s="8" t="s">
        <v>199</v>
      </c>
      <c r="J8" s="8" t="s">
        <v>209</v>
      </c>
      <c r="K8" s="8" t="s">
        <v>14</v>
      </c>
      <c r="L8" s="8" t="s">
        <v>31</v>
      </c>
    </row>
    <row r="9" spans="2:13" x14ac:dyDescent="0.25">
      <c r="B9" s="298">
        <v>1</v>
      </c>
      <c r="C9" s="299"/>
      <c r="D9" s="299"/>
      <c r="E9" s="299"/>
      <c r="F9" s="300"/>
      <c r="G9" s="10">
        <v>2</v>
      </c>
      <c r="H9" s="10">
        <v>3</v>
      </c>
      <c r="I9" s="10">
        <v>4</v>
      </c>
      <c r="J9" s="10">
        <v>5</v>
      </c>
      <c r="K9" s="10" t="s">
        <v>24</v>
      </c>
      <c r="L9" s="10" t="s">
        <v>25</v>
      </c>
    </row>
    <row r="10" spans="2:13" ht="15.75" x14ac:dyDescent="0.25">
      <c r="B10" s="119"/>
      <c r="C10" s="119"/>
      <c r="D10" s="119"/>
      <c r="E10" s="119"/>
      <c r="F10" s="119" t="s">
        <v>30</v>
      </c>
      <c r="G10" s="120">
        <v>1801643.45</v>
      </c>
      <c r="H10" s="120">
        <v>1583249.85</v>
      </c>
      <c r="I10" s="120">
        <f>I11+I38</f>
        <v>1702402.96</v>
      </c>
      <c r="J10" s="121">
        <v>1777200.87</v>
      </c>
      <c r="K10" s="122">
        <f>J10/G10*100</f>
        <v>98.643317577626149</v>
      </c>
      <c r="L10" s="122">
        <f>J10/I10*100</f>
        <v>104.39366658526016</v>
      </c>
    </row>
    <row r="11" spans="2:13" ht="15.75" x14ac:dyDescent="0.25">
      <c r="B11" s="119">
        <v>6</v>
      </c>
      <c r="C11" s="119"/>
      <c r="D11" s="119"/>
      <c r="E11" s="119"/>
      <c r="F11" s="119" t="s">
        <v>1</v>
      </c>
      <c r="G11" s="123">
        <v>1801643.45</v>
      </c>
      <c r="H11" s="120">
        <f>H12+H21+H24+H30+H27</f>
        <v>1580647.1199999999</v>
      </c>
      <c r="I11" s="123">
        <f>I12+I21+I24+I30</f>
        <v>1699800.23</v>
      </c>
      <c r="J11" s="121">
        <f>J12+J21+J24+J30</f>
        <v>1777200.8699999999</v>
      </c>
      <c r="K11" s="122">
        <f t="shared" ref="K11:K38" si="0">J11/G11*100</f>
        <v>98.643317577626135</v>
      </c>
      <c r="L11" s="122">
        <f t="shared" ref="L11:L38" si="1">J11/I11*100</f>
        <v>104.55351391498517</v>
      </c>
    </row>
    <row r="12" spans="2:13" ht="31.5" x14ac:dyDescent="0.25">
      <c r="B12" s="119"/>
      <c r="C12" s="119">
        <v>63</v>
      </c>
      <c r="D12" s="119"/>
      <c r="E12" s="119"/>
      <c r="F12" s="119" t="s">
        <v>9</v>
      </c>
      <c r="G12" s="120">
        <v>1252837.3</v>
      </c>
      <c r="H12" s="120">
        <v>1263032.29</v>
      </c>
      <c r="I12" s="120">
        <f>I13+I15+I18</f>
        <v>1262839.4000000001</v>
      </c>
      <c r="J12" s="121">
        <v>1342325.25</v>
      </c>
      <c r="K12" s="122">
        <f t="shared" si="0"/>
        <v>107.14282293478969</v>
      </c>
      <c r="L12" s="122">
        <f t="shared" si="1"/>
        <v>106.29421682598752</v>
      </c>
    </row>
    <row r="13" spans="2:13" ht="15.75" x14ac:dyDescent="0.25">
      <c r="B13" s="125"/>
      <c r="C13" s="125"/>
      <c r="D13" s="125">
        <v>631</v>
      </c>
      <c r="E13" s="125"/>
      <c r="F13" s="125" t="s">
        <v>15</v>
      </c>
      <c r="G13" s="120">
        <v>0</v>
      </c>
      <c r="H13" s="120">
        <v>0</v>
      </c>
      <c r="I13" s="120">
        <v>0</v>
      </c>
      <c r="J13" s="121">
        <v>0</v>
      </c>
      <c r="K13" s="122">
        <v>0</v>
      </c>
      <c r="L13" s="122">
        <v>0</v>
      </c>
    </row>
    <row r="14" spans="2:13" ht="15.75" x14ac:dyDescent="0.25">
      <c r="B14" s="126"/>
      <c r="C14" s="126"/>
      <c r="D14" s="126"/>
      <c r="E14" s="126">
        <v>6311</v>
      </c>
      <c r="F14" s="126" t="s">
        <v>16</v>
      </c>
      <c r="G14" s="127">
        <v>0</v>
      </c>
      <c r="H14" s="127">
        <v>0</v>
      </c>
      <c r="I14" s="127">
        <v>0</v>
      </c>
      <c r="J14" s="128">
        <v>0</v>
      </c>
      <c r="K14" s="122">
        <v>0</v>
      </c>
      <c r="L14" s="122">
        <v>0</v>
      </c>
    </row>
    <row r="15" spans="2:13" ht="31.5" x14ac:dyDescent="0.25">
      <c r="B15" s="125"/>
      <c r="C15" s="125"/>
      <c r="D15" s="125">
        <v>636</v>
      </c>
      <c r="E15" s="125"/>
      <c r="F15" s="129" t="s">
        <v>134</v>
      </c>
      <c r="G15" s="120">
        <v>1245806.1100000001</v>
      </c>
      <c r="H15" s="120">
        <f>H16+H17</f>
        <v>1255584.82</v>
      </c>
      <c r="I15" s="120">
        <f>I16+I17</f>
        <v>1253697.9000000001</v>
      </c>
      <c r="J15" s="121">
        <v>1333183.75</v>
      </c>
      <c r="K15" s="122">
        <f t="shared" si="0"/>
        <v>107.0137430936183</v>
      </c>
      <c r="L15" s="122">
        <f t="shared" si="1"/>
        <v>106.3401119201045</v>
      </c>
      <c r="M15" s="110"/>
    </row>
    <row r="16" spans="2:13" ht="30" x14ac:dyDescent="0.25">
      <c r="B16" s="126"/>
      <c r="C16" s="126"/>
      <c r="D16" s="126"/>
      <c r="E16" s="126">
        <v>6361</v>
      </c>
      <c r="F16" s="130" t="s">
        <v>134</v>
      </c>
      <c r="G16" s="127">
        <v>1227158.68</v>
      </c>
      <c r="H16" s="127">
        <v>1230994.98</v>
      </c>
      <c r="I16" s="127">
        <v>1229108.06</v>
      </c>
      <c r="J16" s="128">
        <v>1301347.76</v>
      </c>
      <c r="K16" s="122">
        <f t="shared" si="0"/>
        <v>106.04559794989186</v>
      </c>
      <c r="L16" s="122">
        <f t="shared" si="1"/>
        <v>105.87740837042432</v>
      </c>
    </row>
    <row r="17" spans="1:12" ht="30" x14ac:dyDescent="0.25">
      <c r="B17" s="126"/>
      <c r="C17" s="126"/>
      <c r="D17" s="126"/>
      <c r="E17" s="126">
        <v>6362</v>
      </c>
      <c r="F17" s="130" t="s">
        <v>135</v>
      </c>
      <c r="G17" s="127">
        <v>18647.43</v>
      </c>
      <c r="H17" s="127">
        <v>24589.84</v>
      </c>
      <c r="I17" s="127">
        <v>24589.84</v>
      </c>
      <c r="J17" s="128">
        <v>31835.99</v>
      </c>
      <c r="K17" s="122">
        <f t="shared" si="0"/>
        <v>170.72588555098477</v>
      </c>
      <c r="L17" s="122">
        <f t="shared" si="1"/>
        <v>129.46806485930776</v>
      </c>
    </row>
    <row r="18" spans="1:12" ht="31.5" x14ac:dyDescent="0.25">
      <c r="B18" s="125"/>
      <c r="C18" s="125"/>
      <c r="D18" s="125">
        <v>639</v>
      </c>
      <c r="E18" s="125"/>
      <c r="F18" s="129" t="s">
        <v>136</v>
      </c>
      <c r="G18" s="120">
        <v>7031.19</v>
      </c>
      <c r="H18" s="120">
        <f>H19+H20</f>
        <v>7447.4699999999993</v>
      </c>
      <c r="I18" s="120">
        <f>I19+I20</f>
        <v>9141.5</v>
      </c>
      <c r="J18" s="121">
        <v>9141.5</v>
      </c>
      <c r="K18" s="122">
        <f t="shared" si="0"/>
        <v>130.01355389343766</v>
      </c>
      <c r="L18" s="122">
        <f t="shared" si="1"/>
        <v>100</v>
      </c>
    </row>
    <row r="19" spans="1:12" ht="30" x14ac:dyDescent="0.25">
      <c r="B19" s="125"/>
      <c r="C19" s="126"/>
      <c r="D19" s="126"/>
      <c r="E19" s="126">
        <v>6391</v>
      </c>
      <c r="F19" s="130" t="s">
        <v>137</v>
      </c>
      <c r="G19" s="127">
        <v>284.62</v>
      </c>
      <c r="H19" s="127">
        <v>463.24</v>
      </c>
      <c r="I19" s="127">
        <v>909.5</v>
      </c>
      <c r="J19" s="128">
        <v>909.5</v>
      </c>
      <c r="K19" s="122">
        <f t="shared" si="0"/>
        <v>319.54887218045116</v>
      </c>
      <c r="L19" s="122">
        <f t="shared" si="1"/>
        <v>100</v>
      </c>
    </row>
    <row r="20" spans="1:12" ht="30" x14ac:dyDescent="0.25">
      <c r="B20" s="126"/>
      <c r="C20" s="126"/>
      <c r="D20" s="131"/>
      <c r="E20" s="131">
        <v>6393</v>
      </c>
      <c r="F20" s="130" t="s">
        <v>138</v>
      </c>
      <c r="G20" s="127">
        <v>6746.57</v>
      </c>
      <c r="H20" s="127">
        <v>6984.23</v>
      </c>
      <c r="I20" s="127">
        <v>8232</v>
      </c>
      <c r="J20" s="128">
        <v>8232</v>
      </c>
      <c r="K20" s="122">
        <f t="shared" si="0"/>
        <v>122.01755855197531</v>
      </c>
      <c r="L20" s="122">
        <f t="shared" si="1"/>
        <v>100</v>
      </c>
    </row>
    <row r="21" spans="1:12" ht="47.25" x14ac:dyDescent="0.25">
      <c r="B21" s="125"/>
      <c r="C21" s="125">
        <v>65</v>
      </c>
      <c r="D21" s="132"/>
      <c r="E21" s="132"/>
      <c r="F21" s="129" t="s">
        <v>139</v>
      </c>
      <c r="G21" s="120">
        <v>130</v>
      </c>
      <c r="H21" s="120">
        <v>260</v>
      </c>
      <c r="I21" s="120">
        <v>260</v>
      </c>
      <c r="J21" s="121">
        <v>130</v>
      </c>
      <c r="K21" s="122">
        <f t="shared" si="0"/>
        <v>100</v>
      </c>
      <c r="L21" s="122">
        <f t="shared" si="1"/>
        <v>50</v>
      </c>
    </row>
    <row r="22" spans="1:12" ht="30.75" customHeight="1" x14ac:dyDescent="0.25">
      <c r="B22" s="126"/>
      <c r="C22" s="126"/>
      <c r="D22" s="132">
        <v>652</v>
      </c>
      <c r="E22" s="131"/>
      <c r="F22" s="126" t="s">
        <v>140</v>
      </c>
      <c r="G22" s="120">
        <v>130</v>
      </c>
      <c r="H22" s="289">
        <v>260</v>
      </c>
      <c r="I22" s="289">
        <v>260</v>
      </c>
      <c r="J22" s="290">
        <v>130</v>
      </c>
      <c r="K22" s="122">
        <f t="shared" si="0"/>
        <v>100</v>
      </c>
      <c r="L22" s="122">
        <f t="shared" si="1"/>
        <v>50</v>
      </c>
    </row>
    <row r="23" spans="1:12" ht="15.75" x14ac:dyDescent="0.25">
      <c r="B23" s="126"/>
      <c r="C23" s="126"/>
      <c r="D23" s="131"/>
      <c r="E23" s="131">
        <v>6526</v>
      </c>
      <c r="F23" s="131" t="s">
        <v>141</v>
      </c>
      <c r="G23" s="127">
        <v>130</v>
      </c>
      <c r="H23" s="127">
        <v>260</v>
      </c>
      <c r="I23" s="127">
        <v>260</v>
      </c>
      <c r="J23" s="128">
        <v>130</v>
      </c>
      <c r="K23" s="122">
        <f t="shared" si="0"/>
        <v>100</v>
      </c>
      <c r="L23" s="122">
        <f t="shared" si="1"/>
        <v>50</v>
      </c>
    </row>
    <row r="24" spans="1:12" ht="31.5" x14ac:dyDescent="0.25">
      <c r="B24" s="125"/>
      <c r="C24" s="125">
        <v>66</v>
      </c>
      <c r="D24" s="132"/>
      <c r="E24" s="132"/>
      <c r="F24" s="119" t="s">
        <v>10</v>
      </c>
      <c r="G24" s="120">
        <v>5170.42</v>
      </c>
      <c r="H24" s="120">
        <v>3554.17</v>
      </c>
      <c r="I24" s="120">
        <v>3554.17</v>
      </c>
      <c r="J24" s="121">
        <v>1599.21</v>
      </c>
      <c r="K24" s="122">
        <f t="shared" si="0"/>
        <v>30.929982477245559</v>
      </c>
      <c r="L24" s="122">
        <f t="shared" si="1"/>
        <v>44.995315361955114</v>
      </c>
    </row>
    <row r="25" spans="1:12" ht="30" x14ac:dyDescent="0.25">
      <c r="B25" s="126"/>
      <c r="C25" s="125"/>
      <c r="D25" s="132">
        <v>661</v>
      </c>
      <c r="E25" s="131"/>
      <c r="F25" s="133" t="s">
        <v>17</v>
      </c>
      <c r="G25" s="120">
        <v>1470.77</v>
      </c>
      <c r="H25" s="289">
        <v>3554.17</v>
      </c>
      <c r="I25" s="289">
        <v>3554.17</v>
      </c>
      <c r="J25" s="290">
        <v>1549.21</v>
      </c>
      <c r="K25" s="122">
        <f t="shared" si="0"/>
        <v>105.33326080896401</v>
      </c>
      <c r="L25" s="122">
        <f t="shared" si="1"/>
        <v>43.588517150276999</v>
      </c>
    </row>
    <row r="26" spans="1:12" ht="15.75" x14ac:dyDescent="0.25">
      <c r="B26" s="126"/>
      <c r="C26" s="125"/>
      <c r="D26" s="131"/>
      <c r="E26" s="131">
        <v>6615</v>
      </c>
      <c r="F26" s="133" t="s">
        <v>142</v>
      </c>
      <c r="G26" s="127">
        <v>1470.77</v>
      </c>
      <c r="H26" s="127">
        <v>3554.17</v>
      </c>
      <c r="I26" s="127">
        <v>3554.17</v>
      </c>
      <c r="J26" s="128">
        <v>1549.21</v>
      </c>
      <c r="K26" s="122">
        <f t="shared" si="0"/>
        <v>105.33326080896401</v>
      </c>
      <c r="L26" s="122">
        <f t="shared" si="1"/>
        <v>43.588517150276999</v>
      </c>
    </row>
    <row r="27" spans="1:12" ht="36.75" customHeight="1" x14ac:dyDescent="0.25">
      <c r="B27" s="126"/>
      <c r="C27" s="125"/>
      <c r="D27" s="132">
        <v>663</v>
      </c>
      <c r="E27" s="131"/>
      <c r="F27" s="133" t="s">
        <v>143</v>
      </c>
      <c r="G27" s="120">
        <v>3699.65</v>
      </c>
      <c r="H27" s="289">
        <v>50</v>
      </c>
      <c r="I27" s="289">
        <v>50</v>
      </c>
      <c r="J27" s="290">
        <v>50</v>
      </c>
      <c r="K27" s="122">
        <f t="shared" si="0"/>
        <v>1.3514791939778088</v>
      </c>
      <c r="L27" s="122">
        <f t="shared" si="1"/>
        <v>100</v>
      </c>
    </row>
    <row r="28" spans="1:12" ht="15.75" x14ac:dyDescent="0.25">
      <c r="B28" s="126"/>
      <c r="C28" s="125"/>
      <c r="D28" s="131"/>
      <c r="E28" s="131">
        <v>6631</v>
      </c>
      <c r="F28" s="133" t="s">
        <v>144</v>
      </c>
      <c r="G28" s="127">
        <v>50</v>
      </c>
      <c r="H28" s="127">
        <v>50</v>
      </c>
      <c r="I28" s="127">
        <v>50</v>
      </c>
      <c r="J28" s="128">
        <v>50</v>
      </c>
      <c r="K28" s="122">
        <f t="shared" si="0"/>
        <v>100</v>
      </c>
      <c r="L28" s="122">
        <f t="shared" si="1"/>
        <v>100</v>
      </c>
    </row>
    <row r="29" spans="1:12" ht="33" customHeight="1" x14ac:dyDescent="0.25">
      <c r="A29" s="250"/>
      <c r="B29" s="253"/>
      <c r="C29" s="251"/>
      <c r="D29" s="131"/>
      <c r="E29" s="133">
        <v>6632</v>
      </c>
      <c r="F29" s="269" t="s">
        <v>213</v>
      </c>
      <c r="G29" s="256">
        <v>3649.65</v>
      </c>
      <c r="H29" s="255">
        <v>0</v>
      </c>
      <c r="I29" s="256">
        <v>0</v>
      </c>
      <c r="J29" s="268">
        <v>0</v>
      </c>
      <c r="K29" s="122">
        <f t="shared" si="0"/>
        <v>0</v>
      </c>
      <c r="L29" s="122">
        <v>0</v>
      </c>
    </row>
    <row r="30" spans="1:12" ht="31.5" x14ac:dyDescent="0.25">
      <c r="B30" s="125"/>
      <c r="C30" s="125">
        <v>67</v>
      </c>
      <c r="D30" s="132"/>
      <c r="E30" s="132"/>
      <c r="F30" s="119" t="s">
        <v>145</v>
      </c>
      <c r="G30" s="120">
        <v>543505.73</v>
      </c>
      <c r="H30" s="120">
        <v>313750.65999999997</v>
      </c>
      <c r="I30" s="120">
        <v>433146.66</v>
      </c>
      <c r="J30" s="121">
        <v>433146.41</v>
      </c>
      <c r="K30" s="122">
        <f t="shared" si="0"/>
        <v>79.694911404153913</v>
      </c>
      <c r="L30" s="122">
        <f t="shared" si="1"/>
        <v>99.999942282828641</v>
      </c>
    </row>
    <row r="31" spans="1:12" ht="30" x14ac:dyDescent="0.25">
      <c r="B31" s="126"/>
      <c r="C31" s="125"/>
      <c r="D31" s="132">
        <v>671</v>
      </c>
      <c r="E31" s="131"/>
      <c r="F31" s="133" t="s">
        <v>146</v>
      </c>
      <c r="G31" s="120">
        <v>543505.73</v>
      </c>
      <c r="H31" s="289">
        <v>313750.65999999997</v>
      </c>
      <c r="I31" s="289">
        <v>433146.66</v>
      </c>
      <c r="J31" s="290">
        <v>433146.41</v>
      </c>
      <c r="K31" s="122">
        <f t="shared" si="0"/>
        <v>79.694911404153913</v>
      </c>
      <c r="L31" s="122">
        <f t="shared" si="1"/>
        <v>99.999942282828641</v>
      </c>
    </row>
    <row r="32" spans="1:12" ht="30" x14ac:dyDescent="0.25">
      <c r="B32" s="126"/>
      <c r="C32" s="125"/>
      <c r="D32" s="131"/>
      <c r="E32" s="131">
        <v>6711</v>
      </c>
      <c r="F32" s="133" t="s">
        <v>147</v>
      </c>
      <c r="G32" s="127">
        <v>403950.19</v>
      </c>
      <c r="H32" s="127">
        <v>313750.65999999997</v>
      </c>
      <c r="I32" s="127">
        <f>I31-I33</f>
        <v>428299.16</v>
      </c>
      <c r="J32" s="128">
        <v>428299.16</v>
      </c>
      <c r="K32" s="122">
        <f t="shared" si="0"/>
        <v>106.02771594190857</v>
      </c>
      <c r="L32" s="122">
        <f t="shared" si="1"/>
        <v>100</v>
      </c>
    </row>
    <row r="33" spans="1:13" ht="30" x14ac:dyDescent="0.25">
      <c r="B33" s="126"/>
      <c r="C33" s="125"/>
      <c r="D33" s="131"/>
      <c r="E33" s="131">
        <v>6712</v>
      </c>
      <c r="F33" s="133" t="s">
        <v>148</v>
      </c>
      <c r="G33" s="127">
        <v>139555.54</v>
      </c>
      <c r="H33" s="127">
        <v>0</v>
      </c>
      <c r="I33" s="127">
        <v>4847.5</v>
      </c>
      <c r="J33" s="128">
        <v>4847.25</v>
      </c>
      <c r="K33" s="122">
        <f t="shared" si="0"/>
        <v>3.4733483170929649</v>
      </c>
      <c r="L33" s="122">
        <f t="shared" si="1"/>
        <v>99.994842702423924</v>
      </c>
    </row>
    <row r="34" spans="1:13" ht="15.75" x14ac:dyDescent="0.25">
      <c r="B34" s="125">
        <v>7</v>
      </c>
      <c r="C34" s="126"/>
      <c r="D34" s="131"/>
      <c r="E34" s="131"/>
      <c r="F34" s="133" t="s">
        <v>12</v>
      </c>
      <c r="G34" s="134">
        <v>0</v>
      </c>
      <c r="H34" s="134">
        <v>0</v>
      </c>
      <c r="I34" s="134">
        <v>0</v>
      </c>
      <c r="J34" s="134">
        <v>0</v>
      </c>
      <c r="K34" s="122">
        <v>0</v>
      </c>
      <c r="L34" s="122">
        <v>0</v>
      </c>
    </row>
    <row r="35" spans="1:13" ht="30" x14ac:dyDescent="0.25">
      <c r="B35" s="126"/>
      <c r="C35" s="125">
        <v>72</v>
      </c>
      <c r="D35" s="131"/>
      <c r="E35" s="131"/>
      <c r="F35" s="130" t="s">
        <v>13</v>
      </c>
      <c r="G35" s="120">
        <v>0</v>
      </c>
      <c r="H35" s="127">
        <v>0</v>
      </c>
      <c r="I35" s="127">
        <v>0</v>
      </c>
      <c r="J35" s="128">
        <v>0</v>
      </c>
      <c r="K35" s="122">
        <v>0</v>
      </c>
      <c r="L35" s="122">
        <v>0</v>
      </c>
    </row>
    <row r="36" spans="1:13" ht="15.75" x14ac:dyDescent="0.25">
      <c r="B36" s="126"/>
      <c r="C36" s="126"/>
      <c r="D36" s="126">
        <v>721</v>
      </c>
      <c r="E36" s="126"/>
      <c r="F36" s="130" t="s">
        <v>18</v>
      </c>
      <c r="G36" s="127">
        <v>0</v>
      </c>
      <c r="H36" s="127">
        <v>0</v>
      </c>
      <c r="I36" s="127">
        <v>0</v>
      </c>
      <c r="J36" s="128">
        <v>0</v>
      </c>
      <c r="K36" s="122">
        <v>0</v>
      </c>
      <c r="L36" s="122">
        <v>0</v>
      </c>
    </row>
    <row r="37" spans="1:13" ht="15.75" x14ac:dyDescent="0.25">
      <c r="B37" s="126"/>
      <c r="C37" s="126"/>
      <c r="D37" s="126"/>
      <c r="E37" s="126">
        <v>7211</v>
      </c>
      <c r="F37" s="130" t="s">
        <v>19</v>
      </c>
      <c r="G37" s="127">
        <v>0</v>
      </c>
      <c r="H37" s="127">
        <v>0</v>
      </c>
      <c r="I37" s="127">
        <v>0</v>
      </c>
      <c r="J37" s="128">
        <v>0</v>
      </c>
      <c r="K37" s="122">
        <v>0</v>
      </c>
      <c r="L37" s="122">
        <v>0</v>
      </c>
    </row>
    <row r="38" spans="1:13" ht="15.75" x14ac:dyDescent="0.25">
      <c r="B38" s="125"/>
      <c r="C38" s="125">
        <v>42</v>
      </c>
      <c r="D38" s="126"/>
      <c r="E38" s="126"/>
      <c r="F38" s="252" t="s">
        <v>214</v>
      </c>
      <c r="G38" s="120">
        <v>2602.73</v>
      </c>
      <c r="H38" s="120">
        <v>2602.73</v>
      </c>
      <c r="I38" s="120">
        <v>2602.73</v>
      </c>
      <c r="J38" s="121">
        <v>8330.91</v>
      </c>
      <c r="K38" s="122">
        <f t="shared" si="0"/>
        <v>320.08352768055079</v>
      </c>
      <c r="L38" s="122">
        <f t="shared" si="1"/>
        <v>320.08352768055079</v>
      </c>
    </row>
    <row r="39" spans="1:13" ht="15.75" x14ac:dyDescent="0.25">
      <c r="B39" s="135"/>
      <c r="C39" s="136"/>
      <c r="D39" s="136"/>
      <c r="E39" s="137"/>
      <c r="F39" s="130"/>
      <c r="G39" s="127"/>
      <c r="H39" s="127"/>
      <c r="I39" s="127"/>
      <c r="J39" s="128"/>
      <c r="K39" s="124"/>
      <c r="L39" s="124"/>
    </row>
    <row r="40" spans="1:13" ht="28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207"/>
      <c r="L40" s="270"/>
    </row>
    <row r="41" spans="1:13" ht="31.5" customHeight="1" x14ac:dyDescent="0.25">
      <c r="B41" s="301" t="s">
        <v>5</v>
      </c>
      <c r="C41" s="302"/>
      <c r="D41" s="302"/>
      <c r="E41" s="302"/>
      <c r="F41" s="303"/>
      <c r="G41" s="8" t="s">
        <v>210</v>
      </c>
      <c r="H41" s="8" t="s">
        <v>218</v>
      </c>
      <c r="I41" s="8" t="s">
        <v>199</v>
      </c>
      <c r="J41" s="8" t="s">
        <v>209</v>
      </c>
      <c r="K41" s="208" t="s">
        <v>14</v>
      </c>
      <c r="L41" s="208" t="s">
        <v>31</v>
      </c>
    </row>
    <row r="42" spans="1:13" ht="47.25" customHeight="1" x14ac:dyDescent="0.25">
      <c r="B42" s="298">
        <v>1</v>
      </c>
      <c r="C42" s="299"/>
      <c r="D42" s="299"/>
      <c r="E42" s="299"/>
      <c r="F42" s="300"/>
      <c r="G42" s="10">
        <v>2</v>
      </c>
      <c r="H42" s="10">
        <v>3</v>
      </c>
      <c r="I42" s="10">
        <v>4</v>
      </c>
      <c r="J42" s="10">
        <v>5</v>
      </c>
      <c r="K42" s="209" t="s">
        <v>24</v>
      </c>
      <c r="L42" s="209" t="s">
        <v>215</v>
      </c>
      <c r="M42" s="110"/>
    </row>
    <row r="43" spans="1:13" s="150" customFormat="1" ht="31.5" customHeight="1" x14ac:dyDescent="0.25">
      <c r="A43"/>
      <c r="B43" s="119"/>
      <c r="C43" s="119"/>
      <c r="D43" s="119"/>
      <c r="E43" s="119"/>
      <c r="F43" s="119" t="s">
        <v>29</v>
      </c>
      <c r="G43" s="214">
        <v>1773592.3800000001</v>
      </c>
      <c r="H43" s="289">
        <f>H44+H82</f>
        <v>1583249.85</v>
      </c>
      <c r="I43" s="120">
        <f>I44+I82</f>
        <v>1702402.9600000002</v>
      </c>
      <c r="J43" s="121">
        <f>J44+J82</f>
        <v>1953977.05</v>
      </c>
      <c r="K43" s="122">
        <f>J43/G43*100</f>
        <v>110.17058214920836</v>
      </c>
      <c r="L43" s="122">
        <f>J43/I43*100</f>
        <v>114.77758767524698</v>
      </c>
    </row>
    <row r="44" spans="1:13" ht="18" customHeight="1" x14ac:dyDescent="0.25">
      <c r="A44" s="150"/>
      <c r="B44" s="119">
        <v>3</v>
      </c>
      <c r="C44" s="119"/>
      <c r="D44" s="119"/>
      <c r="E44" s="119"/>
      <c r="F44" s="119" t="s">
        <v>2</v>
      </c>
      <c r="G44" s="120">
        <v>1603201.05</v>
      </c>
      <c r="H44" s="120">
        <f>H45+H52+H79</f>
        <v>1557876.26</v>
      </c>
      <c r="I44" s="120">
        <f>I45+I52+I79</f>
        <v>1672181.87</v>
      </c>
      <c r="J44" s="121">
        <v>1911686.58</v>
      </c>
      <c r="K44" s="122">
        <f t="shared" ref="K44:K94" si="2">J44/G44*100</f>
        <v>119.24184929893853</v>
      </c>
      <c r="L44" s="122">
        <f t="shared" ref="L44:L89" si="3">J44/I44*100</f>
        <v>114.32288642143931</v>
      </c>
    </row>
    <row r="45" spans="1:13" ht="15.75" x14ac:dyDescent="0.25">
      <c r="B45" s="119"/>
      <c r="C45" s="119">
        <v>31</v>
      </c>
      <c r="D45" s="119"/>
      <c r="E45" s="119"/>
      <c r="F45" s="119" t="s">
        <v>3</v>
      </c>
      <c r="G45" s="120">
        <v>1137630.76</v>
      </c>
      <c r="H45" s="120">
        <f>H46+H48+H50</f>
        <v>1145256.6000000001</v>
      </c>
      <c r="I45" s="120">
        <f>I46+I48+I50</f>
        <v>1150124.29</v>
      </c>
      <c r="J45" s="121">
        <v>1322295.6000000001</v>
      </c>
      <c r="K45" s="122">
        <f t="shared" si="2"/>
        <v>116.23240567088746</v>
      </c>
      <c r="L45" s="122">
        <f t="shared" si="3"/>
        <v>114.9698003508821</v>
      </c>
    </row>
    <row r="46" spans="1:13" ht="15.75" x14ac:dyDescent="0.25">
      <c r="B46" s="119"/>
      <c r="C46" s="133"/>
      <c r="D46" s="119">
        <v>311</v>
      </c>
      <c r="E46" s="119"/>
      <c r="F46" s="119" t="s">
        <v>20</v>
      </c>
      <c r="G46" s="184">
        <v>942684.69</v>
      </c>
      <c r="H46" s="120">
        <v>948116.24</v>
      </c>
      <c r="I46" s="120">
        <f>I47</f>
        <v>952161.56</v>
      </c>
      <c r="J46" s="121">
        <v>1105933.3700000001</v>
      </c>
      <c r="K46" s="122">
        <f t="shared" si="2"/>
        <v>117.3174213744789</v>
      </c>
      <c r="L46" s="122">
        <f t="shared" si="3"/>
        <v>116.14976034109171</v>
      </c>
    </row>
    <row r="47" spans="1:13" ht="15.75" x14ac:dyDescent="0.25">
      <c r="B47" s="119"/>
      <c r="C47" s="133"/>
      <c r="D47" s="133"/>
      <c r="E47" s="133">
        <v>31111</v>
      </c>
      <c r="F47" s="133" t="s">
        <v>149</v>
      </c>
      <c r="G47" s="127">
        <v>942684.69</v>
      </c>
      <c r="H47" s="127">
        <v>948116.24</v>
      </c>
      <c r="I47" s="127">
        <f>923122.56+29039</f>
        <v>952161.56</v>
      </c>
      <c r="J47" s="128">
        <v>1105933.3700000001</v>
      </c>
      <c r="K47" s="124">
        <f t="shared" si="2"/>
        <v>117.3174213744789</v>
      </c>
      <c r="L47" s="124">
        <f t="shared" si="3"/>
        <v>116.14976034109171</v>
      </c>
    </row>
    <row r="48" spans="1:13" ht="15.75" x14ac:dyDescent="0.25">
      <c r="B48" s="119"/>
      <c r="C48" s="133"/>
      <c r="D48" s="119">
        <v>312</v>
      </c>
      <c r="E48" s="119"/>
      <c r="F48" s="119" t="s">
        <v>81</v>
      </c>
      <c r="G48" s="120">
        <v>40421.26</v>
      </c>
      <c r="H48" s="120">
        <v>41804.81</v>
      </c>
      <c r="I48" s="120">
        <v>41714.81</v>
      </c>
      <c r="J48" s="121">
        <v>37344.71</v>
      </c>
      <c r="K48" s="122">
        <f t="shared" si="2"/>
        <v>92.388782536714587</v>
      </c>
      <c r="L48" s="122">
        <f t="shared" si="3"/>
        <v>89.523864545949024</v>
      </c>
    </row>
    <row r="49" spans="2:12" ht="15.75" x14ac:dyDescent="0.25">
      <c r="B49" s="119"/>
      <c r="C49" s="133"/>
      <c r="D49" s="133"/>
      <c r="E49" s="133">
        <v>3121</v>
      </c>
      <c r="F49" s="133" t="s">
        <v>81</v>
      </c>
      <c r="G49" s="127">
        <v>40421.26</v>
      </c>
      <c r="H49" s="127">
        <v>41804.81</v>
      </c>
      <c r="I49" s="127">
        <f>39754.81+1960</f>
        <v>41714.81</v>
      </c>
      <c r="J49" s="128">
        <v>37344.71</v>
      </c>
      <c r="K49" s="124">
        <f t="shared" si="2"/>
        <v>92.388782536714587</v>
      </c>
      <c r="L49" s="124">
        <f t="shared" si="3"/>
        <v>89.523864545949024</v>
      </c>
    </row>
    <row r="50" spans="2:12" ht="15.75" x14ac:dyDescent="0.25">
      <c r="B50" s="119"/>
      <c r="C50" s="133"/>
      <c r="D50" s="119">
        <v>313</v>
      </c>
      <c r="E50" s="119"/>
      <c r="F50" s="119" t="s">
        <v>150</v>
      </c>
      <c r="G50" s="120">
        <v>154524.84</v>
      </c>
      <c r="H50" s="120">
        <v>155335.54999999999</v>
      </c>
      <c r="I50" s="120">
        <v>156247.92000000001</v>
      </c>
      <c r="J50" s="121">
        <v>179017.52</v>
      </c>
      <c r="K50" s="122">
        <f t="shared" si="2"/>
        <v>115.85031895195618</v>
      </c>
      <c r="L50" s="122">
        <f t="shared" si="3"/>
        <v>114.57273799228813</v>
      </c>
    </row>
    <row r="51" spans="2:12" ht="15.75" x14ac:dyDescent="0.25">
      <c r="B51" s="119"/>
      <c r="C51" s="133"/>
      <c r="D51" s="133"/>
      <c r="E51" s="133">
        <v>3132</v>
      </c>
      <c r="F51" s="133" t="s">
        <v>151</v>
      </c>
      <c r="G51" s="127">
        <v>154524.84</v>
      </c>
      <c r="H51" s="291">
        <v>155335.54999999999</v>
      </c>
      <c r="I51" s="127">
        <f>151456.42+4791.5</f>
        <v>156247.92000000001</v>
      </c>
      <c r="J51" s="128">
        <v>179017.52</v>
      </c>
      <c r="K51" s="124">
        <f t="shared" si="2"/>
        <v>115.85031895195618</v>
      </c>
      <c r="L51" s="124">
        <f t="shared" si="3"/>
        <v>114.57273799228813</v>
      </c>
    </row>
    <row r="52" spans="2:12" ht="15.75" x14ac:dyDescent="0.25">
      <c r="B52" s="125"/>
      <c r="C52" s="125">
        <v>32</v>
      </c>
      <c r="D52" s="132"/>
      <c r="E52" s="132"/>
      <c r="F52" s="125" t="s">
        <v>8</v>
      </c>
      <c r="G52" s="120">
        <v>465079.79</v>
      </c>
      <c r="H52" s="120">
        <f>H53+H57+H63+H72</f>
        <v>412619.66</v>
      </c>
      <c r="I52" s="120">
        <f>I53+I57+I63+I72</f>
        <v>521657.57999999996</v>
      </c>
      <c r="J52" s="121">
        <v>588990.98</v>
      </c>
      <c r="K52" s="122">
        <f t="shared" si="2"/>
        <v>126.64299603300329</v>
      </c>
      <c r="L52" s="122">
        <f t="shared" si="3"/>
        <v>112.90758585354017</v>
      </c>
    </row>
    <row r="53" spans="2:12" ht="15.75" x14ac:dyDescent="0.25">
      <c r="B53" s="126"/>
      <c r="C53" s="126"/>
      <c r="D53" s="125">
        <v>321</v>
      </c>
      <c r="E53" s="125"/>
      <c r="F53" s="125" t="s">
        <v>22</v>
      </c>
      <c r="G53" s="120">
        <v>71688.39</v>
      </c>
      <c r="H53" s="120">
        <f>H54+H55+H56</f>
        <v>71564.2</v>
      </c>
      <c r="I53" s="120">
        <f>SUM(I54:I56)</f>
        <v>70924.88</v>
      </c>
      <c r="J53" s="121">
        <v>78076.78</v>
      </c>
      <c r="K53" s="122">
        <f t="shared" si="2"/>
        <v>108.91133138852749</v>
      </c>
      <c r="L53" s="122">
        <f t="shared" si="3"/>
        <v>110.0837675016158</v>
      </c>
    </row>
    <row r="54" spans="2:12" ht="15.75" x14ac:dyDescent="0.25">
      <c r="B54" s="126"/>
      <c r="C54" s="125"/>
      <c r="D54" s="126"/>
      <c r="E54" s="126">
        <v>3211</v>
      </c>
      <c r="F54" s="130" t="s">
        <v>23</v>
      </c>
      <c r="G54" s="127">
        <v>3078.72</v>
      </c>
      <c r="H54" s="127">
        <v>3788.53</v>
      </c>
      <c r="I54" s="127">
        <f>2795.46+550</f>
        <v>3345.46</v>
      </c>
      <c r="J54" s="128">
        <v>2968.46</v>
      </c>
      <c r="K54" s="124">
        <f t="shared" si="2"/>
        <v>96.418641513356206</v>
      </c>
      <c r="L54" s="124">
        <f t="shared" si="3"/>
        <v>88.730996634244619</v>
      </c>
    </row>
    <row r="55" spans="2:12" ht="30" x14ac:dyDescent="0.25">
      <c r="B55" s="126"/>
      <c r="C55" s="125"/>
      <c r="D55" s="126"/>
      <c r="E55" s="126">
        <v>3212</v>
      </c>
      <c r="F55" s="130" t="s">
        <v>152</v>
      </c>
      <c r="G55" s="127">
        <v>67375.67</v>
      </c>
      <c r="H55" s="127">
        <v>67375.67</v>
      </c>
      <c r="I55" s="127">
        <v>67375.67</v>
      </c>
      <c r="J55" s="128">
        <v>74505.27</v>
      </c>
      <c r="K55" s="124">
        <f t="shared" si="2"/>
        <v>110.58186137518189</v>
      </c>
      <c r="L55" s="124">
        <f t="shared" si="3"/>
        <v>110.58186137518189</v>
      </c>
    </row>
    <row r="56" spans="2:12" ht="15.75" x14ac:dyDescent="0.25">
      <c r="B56" s="126"/>
      <c r="C56" s="125"/>
      <c r="D56" s="126"/>
      <c r="E56" s="126">
        <v>3213</v>
      </c>
      <c r="F56" s="130" t="s">
        <v>54</v>
      </c>
      <c r="G56" s="127">
        <v>1234</v>
      </c>
      <c r="H56" s="127">
        <v>400</v>
      </c>
      <c r="I56" s="127">
        <v>203.75</v>
      </c>
      <c r="J56" s="128">
        <v>603.04999999999995</v>
      </c>
      <c r="K56" s="124">
        <f t="shared" si="2"/>
        <v>48.869529983792539</v>
      </c>
      <c r="L56" s="124">
        <f t="shared" si="3"/>
        <v>295.97546012269936</v>
      </c>
    </row>
    <row r="57" spans="2:12" ht="15.75" x14ac:dyDescent="0.25">
      <c r="B57" s="126"/>
      <c r="C57" s="125"/>
      <c r="D57" s="125">
        <v>322</v>
      </c>
      <c r="E57" s="125"/>
      <c r="F57" s="129" t="s">
        <v>153</v>
      </c>
      <c r="G57" s="120">
        <v>89740.59</v>
      </c>
      <c r="H57" s="120">
        <f>H58+H59+H60+H61+H62</f>
        <v>90700.42</v>
      </c>
      <c r="I57" s="120">
        <f>SUM(I58:I61)</f>
        <v>91457.55</v>
      </c>
      <c r="J57" s="121">
        <v>99118.34</v>
      </c>
      <c r="K57" s="122">
        <f t="shared" si="2"/>
        <v>110.44984215058091</v>
      </c>
      <c r="L57" s="122">
        <f t="shared" si="3"/>
        <v>108.37633415721282</v>
      </c>
    </row>
    <row r="58" spans="2:12" ht="15.75" x14ac:dyDescent="0.25">
      <c r="B58" s="126"/>
      <c r="C58" s="125"/>
      <c r="D58" s="126"/>
      <c r="E58" s="126">
        <v>3221</v>
      </c>
      <c r="F58" s="130" t="s">
        <v>154</v>
      </c>
      <c r="G58" s="127">
        <v>2343.31</v>
      </c>
      <c r="H58" s="127">
        <v>7427.82</v>
      </c>
      <c r="I58" s="127">
        <f>6838.65+150+880</f>
        <v>7868.65</v>
      </c>
      <c r="J58" s="128">
        <v>8309.49</v>
      </c>
      <c r="K58" s="124">
        <f t="shared" si="2"/>
        <v>354.60481114321192</v>
      </c>
      <c r="L58" s="124">
        <f t="shared" si="3"/>
        <v>105.60248581395793</v>
      </c>
    </row>
    <row r="59" spans="2:12" ht="15.75" x14ac:dyDescent="0.25">
      <c r="B59" s="126"/>
      <c r="C59" s="125"/>
      <c r="D59" s="126"/>
      <c r="E59" s="126">
        <v>3222</v>
      </c>
      <c r="F59" s="130" t="s">
        <v>56</v>
      </c>
      <c r="G59" s="127">
        <v>49164.78</v>
      </c>
      <c r="H59" s="127">
        <v>47089.52</v>
      </c>
      <c r="I59" s="127">
        <f>300+44452.6</f>
        <v>44752.6</v>
      </c>
      <c r="J59" s="128">
        <v>45012.86</v>
      </c>
      <c r="K59" s="124">
        <f t="shared" si="2"/>
        <v>91.555092893734098</v>
      </c>
      <c r="L59" s="124">
        <f t="shared" si="3"/>
        <v>100.58155280363599</v>
      </c>
    </row>
    <row r="60" spans="2:12" ht="15.75" x14ac:dyDescent="0.25">
      <c r="B60" s="126"/>
      <c r="C60" s="125"/>
      <c r="D60" s="126"/>
      <c r="E60" s="126">
        <v>3223</v>
      </c>
      <c r="F60" s="130" t="s">
        <v>155</v>
      </c>
      <c r="G60" s="127">
        <v>36566.44</v>
      </c>
      <c r="H60" s="127">
        <v>33833.08</v>
      </c>
      <c r="I60" s="127">
        <v>35526.94</v>
      </c>
      <c r="J60" s="128">
        <v>44421.279999999999</v>
      </c>
      <c r="K60" s="124">
        <f t="shared" si="2"/>
        <v>121.48100826878417</v>
      </c>
      <c r="L60" s="124">
        <f t="shared" si="3"/>
        <v>125.03548011734193</v>
      </c>
    </row>
    <row r="61" spans="2:12" ht="30" x14ac:dyDescent="0.25">
      <c r="B61" s="126"/>
      <c r="C61" s="125"/>
      <c r="D61" s="126"/>
      <c r="E61" s="126">
        <v>3224</v>
      </c>
      <c r="F61" s="130" t="s">
        <v>130</v>
      </c>
      <c r="G61" s="127">
        <v>1413.64</v>
      </c>
      <c r="H61" s="127">
        <v>1700</v>
      </c>
      <c r="I61" s="127">
        <f>1756.17+1253.19+300</f>
        <v>3309.36</v>
      </c>
      <c r="J61" s="128">
        <v>1374.71</v>
      </c>
      <c r="K61" s="124">
        <f t="shared" si="2"/>
        <v>97.24611640870377</v>
      </c>
      <c r="L61" s="124">
        <f t="shared" si="3"/>
        <v>41.540056083351459</v>
      </c>
    </row>
    <row r="62" spans="2:12" ht="15.75" x14ac:dyDescent="0.25">
      <c r="B62" s="126"/>
      <c r="C62" s="125"/>
      <c r="D62" s="126"/>
      <c r="E62" s="126">
        <v>3227</v>
      </c>
      <c r="F62" s="130" t="s">
        <v>191</v>
      </c>
      <c r="G62" s="127">
        <v>252.42</v>
      </c>
      <c r="H62" s="127">
        <v>650</v>
      </c>
      <c r="I62" s="127">
        <v>0</v>
      </c>
      <c r="J62" s="128">
        <v>0</v>
      </c>
      <c r="K62" s="124">
        <f t="shared" si="2"/>
        <v>0</v>
      </c>
      <c r="L62" s="124">
        <v>0</v>
      </c>
    </row>
    <row r="63" spans="2:12" ht="15.75" x14ac:dyDescent="0.25">
      <c r="B63" s="126"/>
      <c r="C63" s="125"/>
      <c r="D63" s="125">
        <v>323</v>
      </c>
      <c r="E63" s="125"/>
      <c r="F63" s="129" t="s">
        <v>156</v>
      </c>
      <c r="G63" s="120">
        <v>299221.21000000002</v>
      </c>
      <c r="H63" s="120">
        <f>H64+H65+H66+H67+H68+H69+H70+H71</f>
        <v>245468.84999999998</v>
      </c>
      <c r="I63" s="120">
        <f>SUM(I64:I71)</f>
        <v>353495.99</v>
      </c>
      <c r="J63" s="121">
        <v>407250.01</v>
      </c>
      <c r="K63" s="122">
        <f t="shared" si="2"/>
        <v>136.10332302312392</v>
      </c>
      <c r="L63" s="122">
        <f t="shared" si="3"/>
        <v>115.20640163414583</v>
      </c>
    </row>
    <row r="64" spans="2:12" ht="15.75" x14ac:dyDescent="0.25">
      <c r="B64" s="126"/>
      <c r="C64" s="125"/>
      <c r="D64" s="126"/>
      <c r="E64" s="126">
        <v>3231</v>
      </c>
      <c r="F64" s="130" t="s">
        <v>60</v>
      </c>
      <c r="G64" s="127">
        <v>1373.76</v>
      </c>
      <c r="H64" s="127">
        <v>1733.64</v>
      </c>
      <c r="I64" s="127">
        <v>1476.11</v>
      </c>
      <c r="J64" s="128">
        <v>1629.27</v>
      </c>
      <c r="K64" s="124">
        <f t="shared" si="2"/>
        <v>118.59931865828092</v>
      </c>
      <c r="L64" s="124">
        <f t="shared" si="3"/>
        <v>110.37592049373015</v>
      </c>
    </row>
    <row r="65" spans="2:12" ht="15.75" x14ac:dyDescent="0.25">
      <c r="B65" s="126"/>
      <c r="C65" s="125"/>
      <c r="D65" s="126"/>
      <c r="E65" s="126">
        <v>3232</v>
      </c>
      <c r="F65" s="130" t="s">
        <v>75</v>
      </c>
      <c r="G65" s="127">
        <v>12705.64</v>
      </c>
      <c r="H65" s="127">
        <v>2262</v>
      </c>
      <c r="I65" s="127">
        <f>4812.66+6983.98+400</f>
        <v>12196.64</v>
      </c>
      <c r="J65" s="128">
        <v>11956.91</v>
      </c>
      <c r="K65" s="124">
        <f t="shared" si="2"/>
        <v>94.107105191080493</v>
      </c>
      <c r="L65" s="124">
        <f t="shared" si="3"/>
        <v>98.034458670584684</v>
      </c>
    </row>
    <row r="66" spans="2:12" ht="15.75" x14ac:dyDescent="0.25">
      <c r="B66" s="126"/>
      <c r="C66" s="125"/>
      <c r="D66" s="126"/>
      <c r="E66" s="126">
        <v>3234</v>
      </c>
      <c r="F66" s="130" t="s">
        <v>62</v>
      </c>
      <c r="G66" s="127">
        <v>5264.29</v>
      </c>
      <c r="H66" s="127">
        <v>6105.85</v>
      </c>
      <c r="I66" s="127">
        <v>5808.91</v>
      </c>
      <c r="J66" s="128">
        <v>6377.61</v>
      </c>
      <c r="K66" s="124">
        <f t="shared" si="2"/>
        <v>121.14853095099242</v>
      </c>
      <c r="L66" s="124">
        <f t="shared" si="3"/>
        <v>109.79013274435307</v>
      </c>
    </row>
    <row r="67" spans="2:12" ht="15.75" x14ac:dyDescent="0.25">
      <c r="B67" s="126"/>
      <c r="C67" s="125"/>
      <c r="D67" s="126"/>
      <c r="E67" s="126">
        <v>3235</v>
      </c>
      <c r="F67" s="130" t="s">
        <v>157</v>
      </c>
      <c r="G67" s="127">
        <v>270336.84000000003</v>
      </c>
      <c r="H67" s="127">
        <v>225059.33</v>
      </c>
      <c r="I67" s="127">
        <v>322893.56</v>
      </c>
      <c r="J67" s="128">
        <v>378038.63</v>
      </c>
      <c r="K67" s="124">
        <f t="shared" si="2"/>
        <v>139.83984942636746</v>
      </c>
      <c r="L67" s="124">
        <f t="shared" si="3"/>
        <v>117.07840503229609</v>
      </c>
    </row>
    <row r="68" spans="2:12" ht="15.75" x14ac:dyDescent="0.25">
      <c r="B68" s="126"/>
      <c r="C68" s="125"/>
      <c r="D68" s="126"/>
      <c r="E68" s="126">
        <v>3237</v>
      </c>
      <c r="F68" s="130" t="s">
        <v>76</v>
      </c>
      <c r="G68" s="127">
        <v>3388.9</v>
      </c>
      <c r="H68" s="127">
        <v>2232.25</v>
      </c>
      <c r="I68" s="127">
        <f>152.06+1875+1372.25</f>
        <v>3399.31</v>
      </c>
      <c r="J68" s="128">
        <v>1346.4</v>
      </c>
      <c r="K68" s="124">
        <f t="shared" si="2"/>
        <v>39.729705804243267</v>
      </c>
      <c r="L68" s="124">
        <f t="shared" si="3"/>
        <v>39.608038101850084</v>
      </c>
    </row>
    <row r="69" spans="2:12" ht="15.75" x14ac:dyDescent="0.25">
      <c r="B69" s="126"/>
      <c r="C69" s="125"/>
      <c r="D69" s="126"/>
      <c r="E69" s="126">
        <v>3236</v>
      </c>
      <c r="F69" s="130" t="s">
        <v>65</v>
      </c>
      <c r="G69" s="127">
        <v>2503.9499999999998</v>
      </c>
      <c r="H69" s="127">
        <v>3702.6</v>
      </c>
      <c r="I69" s="127">
        <v>3138.83</v>
      </c>
      <c r="J69" s="128">
        <v>3685.08</v>
      </c>
      <c r="K69" s="124">
        <f t="shared" si="2"/>
        <v>147.17067034086145</v>
      </c>
      <c r="L69" s="124">
        <f t="shared" si="3"/>
        <v>117.4029813656681</v>
      </c>
    </row>
    <row r="70" spans="2:12" ht="15.75" x14ac:dyDescent="0.25">
      <c r="B70" s="126"/>
      <c r="C70" s="125"/>
      <c r="D70" s="126"/>
      <c r="E70" s="126">
        <v>3238</v>
      </c>
      <c r="F70" s="130" t="s">
        <v>66</v>
      </c>
      <c r="G70" s="127">
        <v>3452.62</v>
      </c>
      <c r="H70" s="127">
        <v>3873.18</v>
      </c>
      <c r="I70" s="127">
        <v>4082.63</v>
      </c>
      <c r="J70" s="128">
        <v>4216.1099999999997</v>
      </c>
      <c r="K70" s="124">
        <f t="shared" si="2"/>
        <v>122.11335159965475</v>
      </c>
      <c r="L70" s="124">
        <f t="shared" si="3"/>
        <v>103.26946110717844</v>
      </c>
    </row>
    <row r="71" spans="2:12" ht="15.75" x14ac:dyDescent="0.25">
      <c r="B71" s="126"/>
      <c r="C71" s="125"/>
      <c r="D71" s="126"/>
      <c r="E71" s="126">
        <v>3239</v>
      </c>
      <c r="F71" s="130" t="s">
        <v>158</v>
      </c>
      <c r="G71" s="127">
        <v>195.21</v>
      </c>
      <c r="H71" s="127">
        <v>500</v>
      </c>
      <c r="I71" s="127">
        <v>500</v>
      </c>
      <c r="J71" s="128">
        <v>0</v>
      </c>
      <c r="K71" s="124">
        <f t="shared" si="2"/>
        <v>0</v>
      </c>
      <c r="L71" s="124">
        <f t="shared" si="3"/>
        <v>0</v>
      </c>
    </row>
    <row r="72" spans="2:12" ht="15.75" x14ac:dyDescent="0.25">
      <c r="B72" s="126"/>
      <c r="C72" s="125"/>
      <c r="D72" s="125">
        <v>329</v>
      </c>
      <c r="E72" s="125"/>
      <c r="F72" s="129" t="s">
        <v>70</v>
      </c>
      <c r="G72" s="120">
        <v>4429.6000000000004</v>
      </c>
      <c r="H72" s="120">
        <f>SUM(H73:H78)</f>
        <v>4886.1900000000005</v>
      </c>
      <c r="I72" s="120">
        <f>I73+I74+I75+I76+I77+I78</f>
        <v>5779.16</v>
      </c>
      <c r="J72" s="121">
        <v>4545.8500000000004</v>
      </c>
      <c r="K72" s="122">
        <f t="shared" si="2"/>
        <v>102.62439046415027</v>
      </c>
      <c r="L72" s="122">
        <f t="shared" si="3"/>
        <v>78.659355338838182</v>
      </c>
    </row>
    <row r="73" spans="2:12" ht="15.75" x14ac:dyDescent="0.25">
      <c r="B73" s="126"/>
      <c r="C73" s="125"/>
      <c r="D73" s="126"/>
      <c r="E73" s="126">
        <v>3292</v>
      </c>
      <c r="F73" s="130" t="s">
        <v>67</v>
      </c>
      <c r="G73" s="127">
        <v>408.94</v>
      </c>
      <c r="H73" s="127">
        <v>617.76</v>
      </c>
      <c r="I73" s="127">
        <v>420.3</v>
      </c>
      <c r="J73" s="128">
        <v>420.3</v>
      </c>
      <c r="K73" s="124">
        <f t="shared" si="2"/>
        <v>102.77791363036141</v>
      </c>
      <c r="L73" s="124">
        <f t="shared" si="3"/>
        <v>100</v>
      </c>
    </row>
    <row r="74" spans="2:12" ht="15.75" x14ac:dyDescent="0.25">
      <c r="B74" s="126"/>
      <c r="C74" s="125"/>
      <c r="D74" s="126"/>
      <c r="E74" s="126">
        <v>3293</v>
      </c>
      <c r="F74" s="130" t="s">
        <v>68</v>
      </c>
      <c r="G74" s="127">
        <v>197.55</v>
      </c>
      <c r="H74" s="127">
        <v>400</v>
      </c>
      <c r="I74" s="127">
        <v>400</v>
      </c>
      <c r="J74" s="128">
        <v>259.3</v>
      </c>
      <c r="K74" s="124">
        <f t="shared" si="2"/>
        <v>131.25790939002783</v>
      </c>
      <c r="L74" s="124">
        <f t="shared" si="3"/>
        <v>64.825000000000003</v>
      </c>
    </row>
    <row r="75" spans="2:12" ht="15.75" x14ac:dyDescent="0.25">
      <c r="B75" s="126"/>
      <c r="C75" s="125"/>
      <c r="D75" s="126"/>
      <c r="E75" s="126">
        <v>3294</v>
      </c>
      <c r="F75" s="130" t="s">
        <v>159</v>
      </c>
      <c r="G75" s="127">
        <v>339.79</v>
      </c>
      <c r="H75" s="127">
        <v>391.53</v>
      </c>
      <c r="I75" s="127">
        <v>548</v>
      </c>
      <c r="J75" s="128">
        <v>548</v>
      </c>
      <c r="K75" s="124">
        <f t="shared" si="2"/>
        <v>161.27608228611788</v>
      </c>
      <c r="L75" s="124">
        <f t="shared" si="3"/>
        <v>100</v>
      </c>
    </row>
    <row r="76" spans="2:12" ht="15.75" x14ac:dyDescent="0.25">
      <c r="B76" s="126"/>
      <c r="C76" s="125"/>
      <c r="D76" s="126"/>
      <c r="E76" s="126">
        <v>3299</v>
      </c>
      <c r="F76" s="130" t="s">
        <v>70</v>
      </c>
      <c r="G76" s="127">
        <v>1395.37</v>
      </c>
      <c r="H76" s="127">
        <v>980.9</v>
      </c>
      <c r="I76" s="127">
        <f>549.9+980.9+384.06</f>
        <v>1914.86</v>
      </c>
      <c r="J76" s="128">
        <v>1016.25</v>
      </c>
      <c r="K76" s="124">
        <f t="shared" si="2"/>
        <v>72.830145409461295</v>
      </c>
      <c r="L76" s="124">
        <f t="shared" si="3"/>
        <v>53.071765037652888</v>
      </c>
    </row>
    <row r="77" spans="2:12" ht="15.75" x14ac:dyDescent="0.25">
      <c r="B77" s="126"/>
      <c r="C77" s="125"/>
      <c r="D77" s="126"/>
      <c r="E77" s="126">
        <v>3295</v>
      </c>
      <c r="F77" s="130" t="s">
        <v>160</v>
      </c>
      <c r="G77" s="127">
        <v>1820</v>
      </c>
      <c r="H77" s="127">
        <v>2496</v>
      </c>
      <c r="I77" s="127">
        <v>2496</v>
      </c>
      <c r="J77" s="128">
        <v>2302</v>
      </c>
      <c r="K77" s="124">
        <f t="shared" si="2"/>
        <v>126.48351648351648</v>
      </c>
      <c r="L77" s="124">
        <f t="shared" si="3"/>
        <v>92.227564102564102</v>
      </c>
    </row>
    <row r="78" spans="2:12" ht="15.75" x14ac:dyDescent="0.25">
      <c r="B78" s="126"/>
      <c r="C78" s="125"/>
      <c r="D78" s="126"/>
      <c r="E78" s="126">
        <v>3296</v>
      </c>
      <c r="F78" s="130" t="s">
        <v>94</v>
      </c>
      <c r="G78" s="127">
        <v>267.95</v>
      </c>
      <c r="H78" s="127">
        <v>0</v>
      </c>
      <c r="I78" s="127">
        <v>0</v>
      </c>
      <c r="J78" s="128">
        <v>0</v>
      </c>
      <c r="K78" s="124">
        <f t="shared" si="2"/>
        <v>0</v>
      </c>
      <c r="L78" s="124">
        <v>0</v>
      </c>
    </row>
    <row r="79" spans="2:12" ht="15.75" x14ac:dyDescent="0.25">
      <c r="B79" s="126"/>
      <c r="C79" s="125">
        <v>38</v>
      </c>
      <c r="D79" s="125"/>
      <c r="E79" s="125"/>
      <c r="F79" s="129" t="s">
        <v>81</v>
      </c>
      <c r="G79" s="120">
        <v>490.5</v>
      </c>
      <c r="H79" s="120">
        <v>0</v>
      </c>
      <c r="I79" s="120">
        <v>400</v>
      </c>
      <c r="J79" s="121">
        <v>400</v>
      </c>
      <c r="K79" s="122">
        <f t="shared" si="2"/>
        <v>81.549439347604476</v>
      </c>
      <c r="L79" s="122">
        <f t="shared" si="3"/>
        <v>100</v>
      </c>
    </row>
    <row r="80" spans="2:12" ht="15.75" x14ac:dyDescent="0.25">
      <c r="B80" s="126"/>
      <c r="C80" s="125"/>
      <c r="D80" s="126">
        <v>381</v>
      </c>
      <c r="E80" s="126"/>
      <c r="F80" s="130" t="s">
        <v>161</v>
      </c>
      <c r="G80" s="127">
        <v>490.5</v>
      </c>
      <c r="H80" s="127">
        <v>0</v>
      </c>
      <c r="I80" s="127">
        <v>400</v>
      </c>
      <c r="J80" s="128">
        <v>0</v>
      </c>
      <c r="K80" s="124">
        <f t="shared" si="2"/>
        <v>0</v>
      </c>
      <c r="L80" s="124">
        <f t="shared" si="3"/>
        <v>0</v>
      </c>
    </row>
    <row r="81" spans="2:12" ht="15.75" x14ac:dyDescent="0.25">
      <c r="B81" s="126"/>
      <c r="C81" s="125"/>
      <c r="D81" s="126"/>
      <c r="E81" s="126">
        <v>3812</v>
      </c>
      <c r="F81" s="130" t="s">
        <v>162</v>
      </c>
      <c r="G81" s="127">
        <v>490.5</v>
      </c>
      <c r="H81" s="127">
        <v>0</v>
      </c>
      <c r="I81" s="127">
        <v>400</v>
      </c>
      <c r="J81" s="128">
        <v>400</v>
      </c>
      <c r="K81" s="124">
        <f t="shared" si="2"/>
        <v>81.549439347604476</v>
      </c>
      <c r="L81" s="124">
        <f t="shared" si="3"/>
        <v>100</v>
      </c>
    </row>
    <row r="82" spans="2:12" ht="15.75" x14ac:dyDescent="0.25">
      <c r="B82" s="139">
        <v>4</v>
      </c>
      <c r="C82" s="140"/>
      <c r="D82" s="140"/>
      <c r="E82" s="141"/>
      <c r="F82" s="142" t="s">
        <v>4</v>
      </c>
      <c r="G82" s="120">
        <v>170391.33</v>
      </c>
      <c r="H82" s="120">
        <f>H83+H88</f>
        <v>25373.59</v>
      </c>
      <c r="I82" s="120">
        <f>I83+I88</f>
        <v>30221.09</v>
      </c>
      <c r="J82" s="121">
        <v>42290.47</v>
      </c>
      <c r="K82" s="122">
        <f t="shared" si="2"/>
        <v>24.819613767907089</v>
      </c>
      <c r="L82" s="122">
        <f t="shared" si="3"/>
        <v>139.93694469656785</v>
      </c>
    </row>
    <row r="83" spans="2:12" ht="15.75" x14ac:dyDescent="0.25">
      <c r="B83" s="141"/>
      <c r="C83" s="141">
        <v>42</v>
      </c>
      <c r="D83" s="141"/>
      <c r="E83" s="143"/>
      <c r="F83" s="144" t="s">
        <v>163</v>
      </c>
      <c r="G83" s="121">
        <v>35365.79</v>
      </c>
      <c r="H83" s="121">
        <v>783.75</v>
      </c>
      <c r="I83" s="121">
        <v>5631.25</v>
      </c>
      <c r="J83" s="121">
        <v>42290.47</v>
      </c>
      <c r="K83" s="122">
        <f t="shared" si="2"/>
        <v>119.58016489946924</v>
      </c>
      <c r="L83" s="122">
        <f t="shared" si="3"/>
        <v>750.99613762486138</v>
      </c>
    </row>
    <row r="84" spans="2:12" ht="15.75" x14ac:dyDescent="0.25">
      <c r="B84" s="138"/>
      <c r="C84" s="138"/>
      <c r="D84" s="143">
        <v>422</v>
      </c>
      <c r="E84" s="143"/>
      <c r="F84" s="145" t="s">
        <v>164</v>
      </c>
      <c r="G84" s="146">
        <v>5599.65</v>
      </c>
      <c r="H84" s="146">
        <v>783.75</v>
      </c>
      <c r="I84" s="146">
        <v>5631.25</v>
      </c>
      <c r="J84" s="146">
        <v>14303.5</v>
      </c>
      <c r="K84" s="124">
        <f t="shared" si="2"/>
        <v>255.4356075826168</v>
      </c>
      <c r="L84" s="124">
        <f t="shared" si="3"/>
        <v>254.00221975582684</v>
      </c>
    </row>
    <row r="85" spans="2:12" ht="15.75" x14ac:dyDescent="0.25">
      <c r="B85" s="138"/>
      <c r="C85" s="138"/>
      <c r="D85" s="143"/>
      <c r="E85" s="143">
        <v>4221</v>
      </c>
      <c r="F85" s="145" t="s">
        <v>77</v>
      </c>
      <c r="G85" s="146">
        <v>5599.65</v>
      </c>
      <c r="H85" s="146">
        <v>783.75</v>
      </c>
      <c r="I85" s="146">
        <f>2847.5+2000+783.75</f>
        <v>5631.25</v>
      </c>
      <c r="J85" s="146">
        <v>12643.75</v>
      </c>
      <c r="K85" s="124">
        <f t="shared" si="2"/>
        <v>225.79536221013817</v>
      </c>
      <c r="L85" s="124">
        <f t="shared" si="3"/>
        <v>224.52830188679246</v>
      </c>
    </row>
    <row r="86" spans="2:12" s="249" customFormat="1" ht="15.75" x14ac:dyDescent="0.25">
      <c r="B86" s="138"/>
      <c r="C86" s="138"/>
      <c r="D86" s="143"/>
      <c r="E86" s="143">
        <v>4222</v>
      </c>
      <c r="F86" s="145" t="s">
        <v>227</v>
      </c>
      <c r="G86" s="146">
        <v>0</v>
      </c>
      <c r="H86" s="146">
        <v>0</v>
      </c>
      <c r="I86" s="146">
        <v>0</v>
      </c>
      <c r="J86" s="146">
        <v>1659.75</v>
      </c>
      <c r="K86" s="124">
        <v>0</v>
      </c>
      <c r="L86" s="124">
        <v>0</v>
      </c>
    </row>
    <row r="87" spans="2:12" ht="15.75" x14ac:dyDescent="0.25">
      <c r="B87" s="138"/>
      <c r="C87" s="138"/>
      <c r="D87" s="143"/>
      <c r="E87" s="147">
        <v>4227</v>
      </c>
      <c r="F87" s="145" t="s">
        <v>99</v>
      </c>
      <c r="G87" s="183">
        <v>0</v>
      </c>
      <c r="H87" s="146">
        <v>0</v>
      </c>
      <c r="I87" s="146">
        <v>0</v>
      </c>
      <c r="J87" s="146">
        <v>0</v>
      </c>
      <c r="K87" s="124">
        <v>0</v>
      </c>
      <c r="L87" s="124">
        <v>0</v>
      </c>
    </row>
    <row r="88" spans="2:12" ht="15.75" x14ac:dyDescent="0.25">
      <c r="B88" s="147"/>
      <c r="C88" s="141"/>
      <c r="D88" s="147">
        <v>424</v>
      </c>
      <c r="E88" s="147"/>
      <c r="F88" s="148" t="s">
        <v>165</v>
      </c>
      <c r="G88" s="121">
        <v>29766.14</v>
      </c>
      <c r="H88" s="121">
        <v>24589.84</v>
      </c>
      <c r="I88" s="290">
        <f>420+24169.84</f>
        <v>24589.84</v>
      </c>
      <c r="J88" s="121">
        <v>26111.97</v>
      </c>
      <c r="K88" s="122">
        <f t="shared" si="2"/>
        <v>87.723735761506205</v>
      </c>
      <c r="L88" s="122">
        <f t="shared" si="3"/>
        <v>106.1900768772794</v>
      </c>
    </row>
    <row r="89" spans="2:12" ht="15.75" x14ac:dyDescent="0.25">
      <c r="B89" s="147"/>
      <c r="C89" s="141"/>
      <c r="D89" s="147"/>
      <c r="E89" s="147">
        <v>4241</v>
      </c>
      <c r="F89" s="148" t="s">
        <v>95</v>
      </c>
      <c r="G89" s="128">
        <v>29766.14</v>
      </c>
      <c r="H89" s="128">
        <v>24589.84</v>
      </c>
      <c r="I89" s="128">
        <f>420+24169.84</f>
        <v>24589.84</v>
      </c>
      <c r="J89" s="128">
        <v>26111.97</v>
      </c>
      <c r="K89" s="124">
        <f t="shared" si="2"/>
        <v>87.723735761506205</v>
      </c>
      <c r="L89" s="124">
        <f t="shared" si="3"/>
        <v>106.1900768772794</v>
      </c>
    </row>
    <row r="90" spans="2:12" s="249" customFormat="1" ht="15.75" x14ac:dyDescent="0.25">
      <c r="B90" s="147"/>
      <c r="C90" s="141"/>
      <c r="D90" s="147">
        <v>426</v>
      </c>
      <c r="E90" s="147"/>
      <c r="F90" s="148" t="s">
        <v>228</v>
      </c>
      <c r="G90" s="128">
        <v>0</v>
      </c>
      <c r="H90" s="128">
        <v>0</v>
      </c>
      <c r="I90" s="128">
        <v>0</v>
      </c>
      <c r="J90" s="128">
        <v>1875</v>
      </c>
      <c r="K90" s="124">
        <v>0</v>
      </c>
      <c r="L90" s="124">
        <v>0</v>
      </c>
    </row>
    <row r="91" spans="2:12" s="249" customFormat="1" ht="15.75" x14ac:dyDescent="0.25">
      <c r="B91" s="147"/>
      <c r="C91" s="141"/>
      <c r="D91" s="147"/>
      <c r="E91" s="147">
        <v>4264</v>
      </c>
      <c r="F91" s="148" t="s">
        <v>229</v>
      </c>
      <c r="G91" s="128">
        <v>0</v>
      </c>
      <c r="H91" s="128">
        <v>0</v>
      </c>
      <c r="I91" s="128">
        <v>0</v>
      </c>
      <c r="J91" s="128">
        <v>1875</v>
      </c>
      <c r="K91" s="124">
        <v>0</v>
      </c>
      <c r="L91" s="124">
        <v>0</v>
      </c>
    </row>
    <row r="92" spans="2:12" ht="15.75" x14ac:dyDescent="0.25">
      <c r="B92" s="141"/>
      <c r="C92" s="141">
        <v>45</v>
      </c>
      <c r="D92" s="141"/>
      <c r="E92" s="147"/>
      <c r="F92" s="144" t="s">
        <v>166</v>
      </c>
      <c r="G92" s="121">
        <v>135025.54</v>
      </c>
      <c r="H92" s="121">
        <v>0</v>
      </c>
      <c r="I92" s="121">
        <v>0</v>
      </c>
      <c r="J92" s="121">
        <v>0</v>
      </c>
      <c r="K92" s="124">
        <f t="shared" si="2"/>
        <v>0</v>
      </c>
      <c r="L92" s="124">
        <v>0</v>
      </c>
    </row>
    <row r="93" spans="2:12" ht="15.75" x14ac:dyDescent="0.25">
      <c r="B93" s="147"/>
      <c r="C93" s="147"/>
      <c r="D93" s="147">
        <v>451</v>
      </c>
      <c r="E93" s="147"/>
      <c r="F93" s="148" t="s">
        <v>167</v>
      </c>
      <c r="G93" s="128">
        <v>135025.54</v>
      </c>
      <c r="H93" s="128">
        <v>0</v>
      </c>
      <c r="I93" s="128">
        <v>0</v>
      </c>
      <c r="J93" s="128">
        <v>0</v>
      </c>
      <c r="K93" s="124">
        <f t="shared" si="2"/>
        <v>0</v>
      </c>
      <c r="L93" s="124">
        <v>0</v>
      </c>
    </row>
    <row r="94" spans="2:12" ht="15.75" x14ac:dyDescent="0.25">
      <c r="B94" s="147"/>
      <c r="C94" s="147"/>
      <c r="D94" s="147"/>
      <c r="E94" s="149">
        <v>4511</v>
      </c>
      <c r="F94" s="148" t="s">
        <v>167</v>
      </c>
      <c r="G94" s="128">
        <v>135025.54</v>
      </c>
      <c r="H94" s="128">
        <v>0</v>
      </c>
      <c r="I94" s="128">
        <v>0</v>
      </c>
      <c r="J94" s="128">
        <v>0</v>
      </c>
      <c r="K94" s="124">
        <f t="shared" si="2"/>
        <v>0</v>
      </c>
      <c r="L94" s="124"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G46" name="Range1_7_2"/>
  </protectedRanges>
  <mergeCells count="11">
    <mergeCell ref="B42:F42"/>
    <mergeCell ref="B41:F41"/>
    <mergeCell ref="B1:L1"/>
    <mergeCell ref="B2:L2"/>
    <mergeCell ref="B4:L4"/>
    <mergeCell ref="B6:L6"/>
    <mergeCell ref="B9:F9"/>
    <mergeCell ref="B8:F8"/>
    <mergeCell ref="B7:L7"/>
    <mergeCell ref="B5:L5"/>
    <mergeCell ref="B3:L3"/>
  </mergeCells>
  <conditionalFormatting sqref="G46">
    <cfRule type="cellIs" dxfId="0" priority="1" operator="lessThan">
      <formula>-0.001</formula>
    </cfRule>
  </conditionalFormatting>
  <pageMargins left="0.7" right="0.7" top="0.75" bottom="0.75" header="0.3" footer="0.3"/>
  <pageSetup paperSize="11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0"/>
  <sheetViews>
    <sheetView workbookViewId="0">
      <selection activeCell="H26" sqref="H26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96" t="s">
        <v>27</v>
      </c>
      <c r="C2" s="296"/>
      <c r="D2" s="296"/>
      <c r="E2" s="296"/>
      <c r="F2" s="296"/>
      <c r="G2" s="296"/>
      <c r="H2" s="296"/>
    </row>
    <row r="3" spans="2:8" ht="18" x14ac:dyDescent="0.25">
      <c r="B3" s="14"/>
      <c r="C3" s="14"/>
      <c r="D3" s="14"/>
      <c r="E3" s="14"/>
      <c r="F3" s="15"/>
      <c r="G3" s="15"/>
      <c r="H3" s="15"/>
    </row>
    <row r="4" spans="2:8" ht="33.75" customHeight="1" x14ac:dyDescent="0.25">
      <c r="B4" s="8" t="s">
        <v>5</v>
      </c>
      <c r="C4" s="8" t="s">
        <v>208</v>
      </c>
      <c r="D4" s="8" t="s">
        <v>218</v>
      </c>
      <c r="E4" s="8" t="s">
        <v>199</v>
      </c>
      <c r="F4" s="8" t="s">
        <v>209</v>
      </c>
      <c r="G4" s="8" t="s">
        <v>14</v>
      </c>
      <c r="H4" s="8" t="s">
        <v>31</v>
      </c>
    </row>
    <row r="5" spans="2:8" x14ac:dyDescent="0.25">
      <c r="B5" s="8">
        <v>1</v>
      </c>
      <c r="C5" s="10">
        <v>2</v>
      </c>
      <c r="D5" s="10">
        <v>3</v>
      </c>
      <c r="E5" s="10">
        <v>4</v>
      </c>
      <c r="F5" s="10">
        <v>5</v>
      </c>
      <c r="G5" s="10" t="s">
        <v>24</v>
      </c>
      <c r="H5" s="10" t="s">
        <v>25</v>
      </c>
    </row>
    <row r="6" spans="2:8" x14ac:dyDescent="0.25">
      <c r="B6" s="192" t="s">
        <v>28</v>
      </c>
      <c r="C6" s="189">
        <f>C7+C8+C9+C10+C11+C12+C13+C14+C15+C16+C17+C18</f>
        <v>1801643.45</v>
      </c>
      <c r="D6" s="189">
        <f>SUM(D7:D18)</f>
        <v>1583249.85</v>
      </c>
      <c r="E6" s="189">
        <f>SUM(E7:E18)</f>
        <v>1702402.96</v>
      </c>
      <c r="F6" s="189">
        <f>SUM(F7:F18)</f>
        <v>1777200.87</v>
      </c>
      <c r="G6" s="212">
        <f>F6/C6*100</f>
        <v>98.643317577626149</v>
      </c>
      <c r="H6" s="212">
        <f>F6/E6*100</f>
        <v>104.39366658526016</v>
      </c>
    </row>
    <row r="7" spans="2:8" x14ac:dyDescent="0.25">
      <c r="B7" s="113" t="s">
        <v>11</v>
      </c>
      <c r="C7" s="111">
        <v>52808.98</v>
      </c>
      <c r="D7" s="111">
        <v>8469.4500000000007</v>
      </c>
      <c r="E7" s="111">
        <v>16855.13</v>
      </c>
      <c r="F7" s="107">
        <v>16854.88</v>
      </c>
      <c r="G7" s="213">
        <f>F7/C7*100</f>
        <v>31.916692956387344</v>
      </c>
      <c r="H7" s="213">
        <f>F7/E7*100</f>
        <v>99.998516772045065</v>
      </c>
    </row>
    <row r="8" spans="2:8" x14ac:dyDescent="0.25">
      <c r="B8" s="113" t="s">
        <v>193</v>
      </c>
      <c r="C8" s="111">
        <v>51224.59</v>
      </c>
      <c r="D8" s="111">
        <v>15005.89</v>
      </c>
      <c r="E8" s="111">
        <v>78531.38</v>
      </c>
      <c r="F8" s="107">
        <v>78531.38</v>
      </c>
      <c r="G8" s="213">
        <f t="shared" ref="G8:G18" si="0">F8/C8*100</f>
        <v>153.30797181587985</v>
      </c>
      <c r="H8" s="213">
        <f t="shared" ref="H8:H18" si="1">F8/E8*100</f>
        <v>100</v>
      </c>
    </row>
    <row r="9" spans="2:8" x14ac:dyDescent="0.25">
      <c r="B9" s="114" t="s">
        <v>35</v>
      </c>
      <c r="C9" s="111">
        <v>0</v>
      </c>
      <c r="D9" s="111">
        <v>0</v>
      </c>
      <c r="E9" s="111">
        <v>0</v>
      </c>
      <c r="F9" s="107">
        <v>0</v>
      </c>
      <c r="G9" s="213">
        <v>0</v>
      </c>
      <c r="H9" s="213">
        <v>0</v>
      </c>
    </row>
    <row r="10" spans="2:8" x14ac:dyDescent="0.25">
      <c r="B10" s="115" t="s">
        <v>36</v>
      </c>
      <c r="C10" s="111">
        <v>1470.77</v>
      </c>
      <c r="D10" s="111">
        <v>3554.17</v>
      </c>
      <c r="E10" s="111">
        <v>3554.17</v>
      </c>
      <c r="F10" s="107">
        <v>1549.21</v>
      </c>
      <c r="G10" s="213">
        <f t="shared" si="0"/>
        <v>105.33326080896401</v>
      </c>
      <c r="H10" s="213">
        <f t="shared" si="1"/>
        <v>43.588517150276999</v>
      </c>
    </row>
    <row r="11" spans="2:8" x14ac:dyDescent="0.25">
      <c r="B11" s="115" t="s">
        <v>37</v>
      </c>
      <c r="C11" s="111">
        <v>130</v>
      </c>
      <c r="D11" s="111">
        <v>260</v>
      </c>
      <c r="E11" s="111">
        <v>260</v>
      </c>
      <c r="F11" s="107">
        <v>130</v>
      </c>
      <c r="G11" s="213">
        <f t="shared" si="0"/>
        <v>100</v>
      </c>
      <c r="H11" s="213">
        <f t="shared" si="1"/>
        <v>50</v>
      </c>
    </row>
    <row r="12" spans="2:8" x14ac:dyDescent="0.25">
      <c r="B12" s="187" t="s">
        <v>42</v>
      </c>
      <c r="C12" s="188">
        <v>14472.02</v>
      </c>
      <c r="D12" s="188">
        <v>2602.73</v>
      </c>
      <c r="E12" s="188">
        <v>2602.73</v>
      </c>
      <c r="F12" s="108">
        <v>8330.91</v>
      </c>
      <c r="G12" s="213">
        <f t="shared" si="0"/>
        <v>57.565633546664529</v>
      </c>
      <c r="H12" s="213">
        <f t="shared" si="1"/>
        <v>320.08352768055079</v>
      </c>
    </row>
    <row r="13" spans="2:8" x14ac:dyDescent="0.25">
      <c r="B13" s="115" t="s">
        <v>44</v>
      </c>
      <c r="C13" s="111">
        <v>349555.21</v>
      </c>
      <c r="D13" s="111">
        <v>290275.32</v>
      </c>
      <c r="E13" s="111">
        <v>337760.15</v>
      </c>
      <c r="F13" s="107">
        <v>337760.15</v>
      </c>
      <c r="G13" s="213">
        <f t="shared" si="0"/>
        <v>96.625694693550699</v>
      </c>
      <c r="H13" s="213">
        <f t="shared" si="1"/>
        <v>100</v>
      </c>
    </row>
    <row r="14" spans="2:8" s="249" customFormat="1" x14ac:dyDescent="0.25">
      <c r="B14" s="115" t="s">
        <v>212</v>
      </c>
      <c r="C14" s="111">
        <v>0</v>
      </c>
      <c r="D14" s="111">
        <v>0</v>
      </c>
      <c r="E14" s="111">
        <v>0</v>
      </c>
      <c r="F14" s="107">
        <v>0</v>
      </c>
      <c r="G14" s="213">
        <v>0</v>
      </c>
      <c r="H14" s="213">
        <v>0</v>
      </c>
    </row>
    <row r="15" spans="2:8" x14ac:dyDescent="0.25">
      <c r="B15" s="115" t="s">
        <v>38</v>
      </c>
      <c r="C15" s="111">
        <v>1330979.49</v>
      </c>
      <c r="D15" s="111">
        <v>1256048.06</v>
      </c>
      <c r="E15" s="111">
        <v>1254557.3999999999</v>
      </c>
      <c r="F15" s="107">
        <v>1320053.3400000001</v>
      </c>
      <c r="G15" s="213">
        <f t="shared" si="0"/>
        <v>99.179089529020473</v>
      </c>
      <c r="H15" s="213">
        <f t="shared" si="1"/>
        <v>105.22064115998202</v>
      </c>
    </row>
    <row r="16" spans="2:8" x14ac:dyDescent="0.25">
      <c r="B16" s="115" t="s">
        <v>39</v>
      </c>
      <c r="C16" s="111">
        <v>0</v>
      </c>
      <c r="D16" s="111">
        <v>0</v>
      </c>
      <c r="E16" s="111">
        <v>0</v>
      </c>
      <c r="F16" s="107">
        <v>5709</v>
      </c>
      <c r="G16" s="213">
        <v>0</v>
      </c>
      <c r="H16" s="213">
        <v>0</v>
      </c>
    </row>
    <row r="17" spans="2:8" x14ac:dyDescent="0.25">
      <c r="B17" s="115" t="s">
        <v>40</v>
      </c>
      <c r="C17" s="111">
        <v>952.39</v>
      </c>
      <c r="D17" s="111">
        <v>6984.23</v>
      </c>
      <c r="E17" s="111">
        <v>8232</v>
      </c>
      <c r="F17" s="107">
        <v>8232</v>
      </c>
      <c r="G17" s="213">
        <f t="shared" si="0"/>
        <v>864.35178865800776</v>
      </c>
      <c r="H17" s="213">
        <f t="shared" si="1"/>
        <v>100</v>
      </c>
    </row>
    <row r="18" spans="2:8" x14ac:dyDescent="0.25">
      <c r="B18" s="115" t="s">
        <v>41</v>
      </c>
      <c r="C18" s="111">
        <v>50</v>
      </c>
      <c r="D18" s="111">
        <v>50</v>
      </c>
      <c r="E18" s="111">
        <v>50</v>
      </c>
      <c r="F18" s="107">
        <v>50</v>
      </c>
      <c r="G18" s="213">
        <f t="shared" si="0"/>
        <v>100</v>
      </c>
      <c r="H18" s="213">
        <f t="shared" si="1"/>
        <v>100</v>
      </c>
    </row>
    <row r="19" spans="2:8" x14ac:dyDescent="0.25">
      <c r="B19" s="189" t="s">
        <v>29</v>
      </c>
      <c r="C19" s="190">
        <f>C20+C21+C22+C23+C24+C25+C26+C27+C28+C29+C30+C31</f>
        <v>1773592.3800000001</v>
      </c>
      <c r="D19" s="190">
        <f>SUM(D20:D31)</f>
        <v>1583249.79</v>
      </c>
      <c r="E19" s="191">
        <v>1702402.96</v>
      </c>
      <c r="F19" s="193">
        <f>SUM(F20:F31)</f>
        <v>1953977.05</v>
      </c>
      <c r="G19" s="212">
        <f>F19/C19*100</f>
        <v>110.17058214920836</v>
      </c>
      <c r="H19" s="212">
        <f>F19/E19*100</f>
        <v>114.77758767524699</v>
      </c>
    </row>
    <row r="20" spans="2:8" x14ac:dyDescent="0.25">
      <c r="B20" s="116" t="s">
        <v>11</v>
      </c>
      <c r="C20" s="111">
        <v>52808.98</v>
      </c>
      <c r="D20" s="111">
        <v>8469.4500000000007</v>
      </c>
      <c r="E20" s="111">
        <v>16855.13</v>
      </c>
      <c r="F20" s="107">
        <v>16854.88</v>
      </c>
      <c r="G20" s="213">
        <f>F20/C20*100</f>
        <v>31.916692956387344</v>
      </c>
      <c r="H20" s="213">
        <f>F20/E20*100</f>
        <v>99.998516772045065</v>
      </c>
    </row>
    <row r="21" spans="2:8" x14ac:dyDescent="0.25">
      <c r="B21" s="116" t="s">
        <v>193</v>
      </c>
      <c r="C21" s="111">
        <v>51224.59</v>
      </c>
      <c r="D21" s="111">
        <v>15005.89</v>
      </c>
      <c r="E21" s="111">
        <v>78531.38</v>
      </c>
      <c r="F21" s="107">
        <v>78531.38</v>
      </c>
      <c r="G21" s="213">
        <f t="shared" ref="G21:G31" si="2">F21/C21*100</f>
        <v>153.30797181587985</v>
      </c>
      <c r="H21" s="213">
        <f t="shared" ref="H21:H31" si="3">F21/E21*100</f>
        <v>100</v>
      </c>
    </row>
    <row r="22" spans="2:8" x14ac:dyDescent="0.25">
      <c r="B22" s="117" t="s">
        <v>43</v>
      </c>
      <c r="C22" s="111">
        <v>0</v>
      </c>
      <c r="D22" s="111">
        <v>0</v>
      </c>
      <c r="E22" s="111">
        <v>0</v>
      </c>
      <c r="F22" s="107">
        <v>0</v>
      </c>
      <c r="G22" s="213">
        <v>0</v>
      </c>
      <c r="H22" s="213">
        <v>0</v>
      </c>
    </row>
    <row r="23" spans="2:8" x14ac:dyDescent="0.25">
      <c r="B23" s="118" t="s">
        <v>36</v>
      </c>
      <c r="C23" s="111">
        <v>197.55</v>
      </c>
      <c r="D23" s="111">
        <v>3554.17</v>
      </c>
      <c r="E23" s="111">
        <v>3554.17</v>
      </c>
      <c r="F23" s="107">
        <v>662.34</v>
      </c>
      <c r="G23" s="213">
        <f t="shared" si="2"/>
        <v>335.27714502657557</v>
      </c>
      <c r="H23" s="213">
        <f t="shared" si="3"/>
        <v>18.63557455045763</v>
      </c>
    </row>
    <row r="24" spans="2:8" x14ac:dyDescent="0.25">
      <c r="B24" s="118" t="s">
        <v>37</v>
      </c>
      <c r="C24" s="111">
        <v>0</v>
      </c>
      <c r="D24" s="111">
        <v>260</v>
      </c>
      <c r="E24" s="111">
        <v>260</v>
      </c>
      <c r="F24" s="107">
        <v>62.5</v>
      </c>
      <c r="G24" s="213">
        <v>0</v>
      </c>
      <c r="H24" s="213">
        <f t="shared" si="3"/>
        <v>24.03846153846154</v>
      </c>
    </row>
    <row r="25" spans="2:8" ht="15.75" customHeight="1" x14ac:dyDescent="0.25">
      <c r="B25" s="113" t="s">
        <v>42</v>
      </c>
      <c r="C25" s="111">
        <v>12183.05</v>
      </c>
      <c r="D25" s="111">
        <v>2602.73</v>
      </c>
      <c r="E25" s="112">
        <v>2602.73</v>
      </c>
      <c r="F25" s="107">
        <v>854.7</v>
      </c>
      <c r="G25" s="213">
        <f t="shared" si="2"/>
        <v>7.0154846282334882</v>
      </c>
      <c r="H25" s="213">
        <f t="shared" si="3"/>
        <v>32.838596396860218</v>
      </c>
    </row>
    <row r="26" spans="2:8" ht="15.75" customHeight="1" x14ac:dyDescent="0.25">
      <c r="B26" s="116" t="s">
        <v>44</v>
      </c>
      <c r="C26" s="111">
        <v>369472.16</v>
      </c>
      <c r="D26" s="111">
        <v>290275.32</v>
      </c>
      <c r="E26" s="112">
        <v>337760.15</v>
      </c>
      <c r="F26" s="107">
        <v>408932.17</v>
      </c>
      <c r="G26" s="213">
        <f t="shared" si="2"/>
        <v>110.68010374584109</v>
      </c>
      <c r="H26" s="213">
        <f t="shared" si="3"/>
        <v>121.07176349844704</v>
      </c>
    </row>
    <row r="27" spans="2:8" s="249" customFormat="1" ht="15.75" customHeight="1" x14ac:dyDescent="0.25">
      <c r="B27" s="115" t="s">
        <v>212</v>
      </c>
      <c r="C27" s="111">
        <v>0</v>
      </c>
      <c r="D27" s="111">
        <v>0</v>
      </c>
      <c r="E27" s="112">
        <v>0</v>
      </c>
      <c r="F27" s="107">
        <v>0</v>
      </c>
      <c r="G27" s="213">
        <v>0</v>
      </c>
      <c r="H27" s="213">
        <v>0</v>
      </c>
    </row>
    <row r="28" spans="2:8" x14ac:dyDescent="0.25">
      <c r="B28" s="116" t="s">
        <v>38</v>
      </c>
      <c r="C28" s="111">
        <v>1281886.8700000001</v>
      </c>
      <c r="D28" s="111">
        <v>1256048</v>
      </c>
      <c r="E28" s="112">
        <v>1254557.3999999999</v>
      </c>
      <c r="F28" s="107">
        <v>1434138.08</v>
      </c>
      <c r="G28" s="213">
        <f t="shared" si="2"/>
        <v>111.87711751817848</v>
      </c>
      <c r="H28" s="213">
        <f t="shared" si="3"/>
        <v>114.31426573228138</v>
      </c>
    </row>
    <row r="29" spans="2:8" x14ac:dyDescent="0.25">
      <c r="B29" s="116" t="s">
        <v>39</v>
      </c>
      <c r="C29" s="111">
        <v>0</v>
      </c>
      <c r="D29" s="111">
        <v>0</v>
      </c>
      <c r="E29" s="112">
        <v>0</v>
      </c>
      <c r="F29" s="107">
        <v>5709</v>
      </c>
      <c r="G29" s="213">
        <v>0</v>
      </c>
      <c r="H29" s="213">
        <v>0</v>
      </c>
    </row>
    <row r="30" spans="2:8" x14ac:dyDescent="0.25">
      <c r="B30" s="116" t="s">
        <v>40</v>
      </c>
      <c r="C30" s="111">
        <v>5794.18</v>
      </c>
      <c r="D30" s="111">
        <v>6984.23</v>
      </c>
      <c r="E30" s="112">
        <v>8232</v>
      </c>
      <c r="F30" s="107">
        <v>8232</v>
      </c>
      <c r="G30" s="213">
        <f t="shared" si="2"/>
        <v>142.07359798970691</v>
      </c>
      <c r="H30" s="213">
        <f t="shared" si="3"/>
        <v>100</v>
      </c>
    </row>
    <row r="31" spans="2:8" x14ac:dyDescent="0.25">
      <c r="B31" s="116" t="s">
        <v>41</v>
      </c>
      <c r="C31" s="111">
        <v>25</v>
      </c>
      <c r="D31" s="111">
        <v>50</v>
      </c>
      <c r="E31" s="112">
        <v>50</v>
      </c>
      <c r="F31" s="107">
        <v>0</v>
      </c>
      <c r="G31" s="213">
        <f t="shared" si="2"/>
        <v>0</v>
      </c>
      <c r="H31" s="213">
        <f t="shared" si="3"/>
        <v>0</v>
      </c>
    </row>
    <row r="33" spans="2:11" x14ac:dyDescent="0.25">
      <c r="B33" s="7"/>
      <c r="C33" s="7"/>
      <c r="D33" s="7"/>
      <c r="E33" s="7"/>
      <c r="F33" s="7"/>
      <c r="G33" s="7"/>
      <c r="H33" s="7"/>
    </row>
    <row r="34" spans="2:11" x14ac:dyDescent="0.25">
      <c r="B34" s="7"/>
      <c r="C34" s="7"/>
      <c r="D34" s="7"/>
      <c r="E34" s="7"/>
      <c r="F34" s="7"/>
      <c r="G34" s="7"/>
      <c r="H34" s="7"/>
    </row>
    <row r="35" spans="2:11" x14ac:dyDescent="0.25">
      <c r="B35" s="7"/>
      <c r="C35" s="7"/>
      <c r="D35" s="7"/>
      <c r="E35" s="7"/>
      <c r="F35" s="7"/>
      <c r="G35" s="7"/>
      <c r="H35" s="7"/>
    </row>
    <row r="38" spans="2:11" ht="15" customHeight="1" x14ac:dyDescent="0.25">
      <c r="I38" s="7"/>
      <c r="J38" s="7"/>
      <c r="K38" s="7"/>
    </row>
    <row r="39" spans="2:11" x14ac:dyDescent="0.25">
      <c r="I39" s="7"/>
      <c r="J39" s="7"/>
      <c r="K39" s="7"/>
    </row>
    <row r="40" spans="2:11" x14ac:dyDescent="0.25">
      <c r="I40" s="7"/>
      <c r="J40" s="7"/>
      <c r="K40" s="7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H9" sqref="H9"/>
    </sheetView>
  </sheetViews>
  <sheetFormatPr defaultRowHeight="15" x14ac:dyDescent="0.25"/>
  <cols>
    <col min="2" max="2" width="28" customWidth="1"/>
    <col min="3" max="3" width="25.140625" customWidth="1"/>
    <col min="4" max="4" width="27.7109375" customWidth="1"/>
    <col min="5" max="5" width="22.28515625" customWidth="1"/>
    <col min="6" max="6" width="24.28515625" customWidth="1"/>
    <col min="7" max="7" width="18" customWidth="1"/>
    <col min="8" max="8" width="18.570312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x14ac:dyDescent="0.25">
      <c r="B2" s="296" t="s">
        <v>195</v>
      </c>
      <c r="C2" s="296"/>
      <c r="D2" s="296"/>
      <c r="E2" s="296"/>
      <c r="F2" s="296"/>
      <c r="G2" s="296"/>
      <c r="H2" s="296"/>
    </row>
    <row r="3" spans="2:8" ht="18" x14ac:dyDescent="0.25">
      <c r="B3" s="221"/>
      <c r="C3" s="221"/>
      <c r="D3" s="221"/>
      <c r="E3" s="221"/>
      <c r="F3" s="15"/>
      <c r="G3" s="15"/>
      <c r="H3" s="15"/>
    </row>
    <row r="4" spans="2:8" ht="25.5" x14ac:dyDescent="0.25">
      <c r="B4" s="8" t="s">
        <v>5</v>
      </c>
      <c r="C4" s="8" t="s">
        <v>207</v>
      </c>
      <c r="D4" s="8" t="s">
        <v>218</v>
      </c>
      <c r="E4" s="8" t="s">
        <v>199</v>
      </c>
      <c r="F4" s="8" t="s">
        <v>206</v>
      </c>
      <c r="G4" s="8" t="s">
        <v>14</v>
      </c>
      <c r="H4" s="8" t="s">
        <v>31</v>
      </c>
    </row>
    <row r="5" spans="2:8" x14ac:dyDescent="0.25"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 t="s">
        <v>24</v>
      </c>
      <c r="H5" s="10" t="s">
        <v>25</v>
      </c>
    </row>
    <row r="6" spans="2:8" x14ac:dyDescent="0.25">
      <c r="B6" s="223" t="s">
        <v>29</v>
      </c>
      <c r="C6" s="254">
        <v>1773592.38</v>
      </c>
      <c r="D6" s="224">
        <v>1583249.85</v>
      </c>
      <c r="E6" s="254">
        <v>1702402.96</v>
      </c>
      <c r="F6" s="225">
        <v>1953977.05</v>
      </c>
      <c r="G6" s="244">
        <f>F6/C6*100</f>
        <v>110.17058214920839</v>
      </c>
      <c r="H6" s="244">
        <f>F6/E6*100</f>
        <v>114.77758767524699</v>
      </c>
    </row>
    <row r="7" spans="2:8" x14ac:dyDescent="0.25">
      <c r="B7" s="226" t="s">
        <v>196</v>
      </c>
      <c r="C7" s="242">
        <v>1773592.38</v>
      </c>
      <c r="D7" s="242">
        <v>1583249.85</v>
      </c>
      <c r="E7" s="242">
        <f>E9+E8</f>
        <v>1702402.9600000002</v>
      </c>
      <c r="F7" s="292">
        <v>1953977.05</v>
      </c>
      <c r="G7" s="293">
        <f t="shared" ref="G7:G9" si="0">F7/C7*100</f>
        <v>110.17058214920839</v>
      </c>
      <c r="H7" s="293">
        <f t="shared" ref="H7:H9" si="1">F7/E7*100</f>
        <v>114.77758767524698</v>
      </c>
    </row>
    <row r="8" spans="2:8" x14ac:dyDescent="0.25">
      <c r="B8" s="228" t="s">
        <v>197</v>
      </c>
      <c r="C8" s="242">
        <v>1728385.04</v>
      </c>
      <c r="D8" s="242">
        <v>1559080.01</v>
      </c>
      <c r="E8" s="242">
        <v>1678233.12</v>
      </c>
      <c r="F8" s="227">
        <v>1908964.19</v>
      </c>
      <c r="G8" s="293">
        <f t="shared" si="0"/>
        <v>110.4478542582155</v>
      </c>
      <c r="H8" s="293">
        <f t="shared" si="1"/>
        <v>113.74845170496933</v>
      </c>
    </row>
    <row r="9" spans="2:8" ht="33.75" customHeight="1" x14ac:dyDescent="0.25">
      <c r="B9" s="248" t="s">
        <v>198</v>
      </c>
      <c r="C9" s="243">
        <v>45207.34</v>
      </c>
      <c r="D9" s="242">
        <v>24169.84</v>
      </c>
      <c r="E9" s="242">
        <v>24169.84</v>
      </c>
      <c r="F9" s="227">
        <v>45012.86</v>
      </c>
      <c r="G9" s="293">
        <f t="shared" si="0"/>
        <v>99.569804372475801</v>
      </c>
      <c r="H9" s="293">
        <f t="shared" si="1"/>
        <v>186.23565567666148</v>
      </c>
    </row>
    <row r="11" spans="2:8" x14ac:dyDescent="0.25">
      <c r="B11" s="7"/>
      <c r="C11" s="7"/>
      <c r="D11" s="7"/>
      <c r="E11" s="7"/>
      <c r="F11" s="7"/>
      <c r="G11" s="7"/>
      <c r="H11" s="7"/>
    </row>
    <row r="12" spans="2:8" x14ac:dyDescent="0.25">
      <c r="B12" s="7"/>
      <c r="C12" s="7"/>
      <c r="D12" s="7"/>
      <c r="E12" s="7"/>
      <c r="F12" s="7"/>
      <c r="G12" s="7"/>
      <c r="H12" s="7"/>
    </row>
    <row r="13" spans="2:8" x14ac:dyDescent="0.25">
      <c r="B13" s="7"/>
      <c r="C13" s="7"/>
      <c r="D13" s="7"/>
      <c r="E13" s="7"/>
      <c r="F13" s="7"/>
      <c r="G13" s="7"/>
      <c r="H13" s="7"/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7"/>
  <sheetViews>
    <sheetView workbookViewId="0">
      <selection activeCell="I245" sqref="I24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52.5703125" customWidth="1"/>
    <col min="6" max="6" width="27.5703125" customWidth="1"/>
    <col min="7" max="8" width="24.28515625" customWidth="1"/>
    <col min="9" max="9" width="18.7109375" customWidth="1"/>
    <col min="10" max="10" width="24.2851562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296" t="s">
        <v>6</v>
      </c>
      <c r="C2" s="296"/>
      <c r="D2" s="296"/>
      <c r="E2" s="296"/>
      <c r="F2" s="296"/>
      <c r="G2" s="296"/>
      <c r="H2" s="296"/>
      <c r="I2" s="296"/>
      <c r="J2" s="4"/>
    </row>
    <row r="3" spans="2:10" ht="18" x14ac:dyDescent="0.25">
      <c r="B3" s="14"/>
      <c r="C3" s="14"/>
      <c r="D3" s="14"/>
      <c r="E3" s="14"/>
      <c r="F3" s="14"/>
      <c r="G3" s="14"/>
      <c r="H3" s="14"/>
      <c r="I3" s="15"/>
      <c r="J3" s="3"/>
    </row>
    <row r="4" spans="2:10" ht="15.75" x14ac:dyDescent="0.25">
      <c r="B4" s="308" t="s">
        <v>34</v>
      </c>
      <c r="C4" s="308"/>
      <c r="D4" s="308"/>
      <c r="E4" s="308"/>
      <c r="F4" s="308"/>
      <c r="G4" s="308"/>
      <c r="H4" s="308"/>
      <c r="I4" s="308"/>
    </row>
    <row r="5" spans="2:10" ht="18" x14ac:dyDescent="0.25">
      <c r="B5" s="14"/>
      <c r="C5" s="14"/>
      <c r="D5" s="14"/>
      <c r="E5" s="14"/>
      <c r="F5" s="14"/>
      <c r="G5" s="14"/>
      <c r="H5" s="14"/>
      <c r="I5" s="15"/>
    </row>
    <row r="6" spans="2:10" ht="15.75" x14ac:dyDescent="0.25">
      <c r="D6" s="16" t="s">
        <v>45</v>
      </c>
      <c r="E6" s="16" t="s">
        <v>46</v>
      </c>
      <c r="F6" s="17"/>
      <c r="G6" s="17"/>
      <c r="H6" s="17"/>
      <c r="I6" s="17"/>
    </row>
    <row r="7" spans="2:10" ht="15.75" x14ac:dyDescent="0.25">
      <c r="D7" s="18" t="s">
        <v>47</v>
      </c>
      <c r="E7" s="18" t="s">
        <v>48</v>
      </c>
      <c r="F7" s="274"/>
      <c r="G7" s="19"/>
      <c r="H7" s="19"/>
      <c r="I7" s="19"/>
    </row>
    <row r="8" spans="2:10" ht="15.75" x14ac:dyDescent="0.25">
      <c r="B8" s="11"/>
      <c r="C8" s="11"/>
      <c r="D8" s="309" t="s">
        <v>49</v>
      </c>
      <c r="E8" s="309"/>
      <c r="F8" s="17"/>
      <c r="G8" s="17"/>
      <c r="H8" s="17"/>
      <c r="I8" s="17"/>
    </row>
    <row r="9" spans="2:10" ht="15.75" x14ac:dyDescent="0.25">
      <c r="B9" s="11"/>
      <c r="C9" s="11"/>
      <c r="D9" s="310" t="s">
        <v>50</v>
      </c>
      <c r="E9" s="311"/>
      <c r="F9" s="20"/>
      <c r="G9" s="21"/>
      <c r="H9" s="21"/>
      <c r="I9" s="21"/>
    </row>
    <row r="10" spans="2:10" ht="30" x14ac:dyDescent="0.25">
      <c r="B10" s="11"/>
      <c r="C10" s="11"/>
      <c r="D10" s="22" t="s">
        <v>51</v>
      </c>
      <c r="E10" s="23" t="s">
        <v>52</v>
      </c>
      <c r="F10" s="22" t="s">
        <v>217</v>
      </c>
      <c r="G10" s="22" t="s">
        <v>201</v>
      </c>
      <c r="H10" s="22" t="s">
        <v>216</v>
      </c>
      <c r="I10" s="22" t="s">
        <v>53</v>
      </c>
    </row>
    <row r="11" spans="2:10" x14ac:dyDescent="0.25">
      <c r="D11" s="22">
        <v>1</v>
      </c>
      <c r="E11" s="23">
        <v>2</v>
      </c>
      <c r="F11" s="23">
        <v>3</v>
      </c>
      <c r="G11" s="22">
        <v>4</v>
      </c>
      <c r="H11" s="22">
        <v>5</v>
      </c>
      <c r="I11" s="24">
        <v>6</v>
      </c>
    </row>
    <row r="12" spans="2:10" x14ac:dyDescent="0.25">
      <c r="D12" s="25">
        <v>3211</v>
      </c>
      <c r="E12" s="26" t="s">
        <v>23</v>
      </c>
      <c r="F12" s="27">
        <v>3238.53</v>
      </c>
      <c r="G12" s="28">
        <v>2795.46</v>
      </c>
      <c r="H12" s="27">
        <f>2795.46+15+158</f>
        <v>2968.46</v>
      </c>
      <c r="I12" s="196">
        <f>H12/G12*100</f>
        <v>106.18860581085046</v>
      </c>
    </row>
    <row r="13" spans="2:10" x14ac:dyDescent="0.25">
      <c r="D13" s="29">
        <v>3213</v>
      </c>
      <c r="E13" s="30" t="s">
        <v>54</v>
      </c>
      <c r="F13" s="31">
        <v>400</v>
      </c>
      <c r="G13" s="32">
        <v>203.75</v>
      </c>
      <c r="H13" s="31">
        <f>203.75+399.3</f>
        <v>603.04999999999995</v>
      </c>
      <c r="I13" s="196">
        <f>H13/G13*100</f>
        <v>295.97546012269936</v>
      </c>
    </row>
    <row r="14" spans="2:10" x14ac:dyDescent="0.25">
      <c r="D14" s="29">
        <v>3221</v>
      </c>
      <c r="E14" s="30" t="s">
        <v>55</v>
      </c>
      <c r="F14" s="31">
        <v>6547.82</v>
      </c>
      <c r="G14" s="32">
        <v>6838.65</v>
      </c>
      <c r="H14" s="31">
        <f>6838.65+31.25</f>
        <v>6869.9</v>
      </c>
      <c r="I14" s="257">
        <f t="shared" ref="I14:I31" si="0">H14/G14*100</f>
        <v>100.45696153480586</v>
      </c>
    </row>
    <row r="15" spans="2:10" x14ac:dyDescent="0.25">
      <c r="D15" s="29">
        <v>3222</v>
      </c>
      <c r="E15" s="30" t="s">
        <v>56</v>
      </c>
      <c r="F15" s="31">
        <v>0</v>
      </c>
      <c r="G15" s="32">
        <v>0</v>
      </c>
      <c r="H15" s="31">
        <v>0</v>
      </c>
      <c r="I15" s="257">
        <v>0</v>
      </c>
    </row>
    <row r="16" spans="2:10" x14ac:dyDescent="0.25">
      <c r="D16" s="29">
        <v>3223</v>
      </c>
      <c r="E16" s="30" t="s">
        <v>57</v>
      </c>
      <c r="F16" s="31">
        <v>7333.08</v>
      </c>
      <c r="G16" s="32">
        <v>6705.01</v>
      </c>
      <c r="H16" s="31">
        <f>6705.01+1570.02</f>
        <v>8275.0300000000007</v>
      </c>
      <c r="I16" s="257">
        <f t="shared" si="0"/>
        <v>123.41562503262486</v>
      </c>
    </row>
    <row r="17" spans="4:10" x14ac:dyDescent="0.25">
      <c r="D17" s="29">
        <v>3223</v>
      </c>
      <c r="E17" s="30" t="s">
        <v>58</v>
      </c>
      <c r="F17" s="31">
        <v>26500</v>
      </c>
      <c r="G17" s="32">
        <v>26500</v>
      </c>
      <c r="H17" s="31">
        <f>26500+7324.32</f>
        <v>33824.32</v>
      </c>
      <c r="I17" s="257">
        <f t="shared" si="0"/>
        <v>127.63894339622641</v>
      </c>
    </row>
    <row r="18" spans="4:10" x14ac:dyDescent="0.25">
      <c r="D18" s="29">
        <v>3224</v>
      </c>
      <c r="E18" s="30" t="s">
        <v>59</v>
      </c>
      <c r="F18" s="31">
        <v>1400</v>
      </c>
      <c r="G18" s="32">
        <v>1756.17</v>
      </c>
      <c r="H18" s="31">
        <f>1756.17+144.79</f>
        <v>1900.96</v>
      </c>
      <c r="I18" s="257">
        <f t="shared" si="0"/>
        <v>108.24464601946279</v>
      </c>
      <c r="J18" s="110"/>
    </row>
    <row r="19" spans="4:10" x14ac:dyDescent="0.25">
      <c r="D19" s="29">
        <v>32271</v>
      </c>
      <c r="E19" s="30" t="s">
        <v>186</v>
      </c>
      <c r="F19" s="31">
        <v>650</v>
      </c>
      <c r="G19" s="32">
        <v>0</v>
      </c>
      <c r="H19" s="31">
        <v>0</v>
      </c>
      <c r="I19" s="257">
        <v>0</v>
      </c>
    </row>
    <row r="20" spans="4:10" x14ac:dyDescent="0.25">
      <c r="D20" s="29">
        <v>3231</v>
      </c>
      <c r="E20" s="30" t="s">
        <v>60</v>
      </c>
      <c r="F20" s="31">
        <v>1733.64</v>
      </c>
      <c r="G20" s="32">
        <v>1476.11</v>
      </c>
      <c r="H20" s="31">
        <f>1476.11+153.16</f>
        <v>1629.27</v>
      </c>
      <c r="I20" s="257">
        <f t="shared" si="0"/>
        <v>110.37592049373015</v>
      </c>
    </row>
    <row r="21" spans="4:10" x14ac:dyDescent="0.25">
      <c r="D21" s="29">
        <v>3232</v>
      </c>
      <c r="E21" s="30" t="s">
        <v>61</v>
      </c>
      <c r="F21" s="31">
        <v>1862</v>
      </c>
      <c r="G21" s="32">
        <v>4812.66</v>
      </c>
      <c r="H21" s="31">
        <f>4812.66+1293.77</f>
        <v>6106.43</v>
      </c>
      <c r="I21" s="257">
        <f t="shared" si="0"/>
        <v>126.88263870707677</v>
      </c>
    </row>
    <row r="22" spans="4:10" x14ac:dyDescent="0.25">
      <c r="D22" s="29">
        <v>3234</v>
      </c>
      <c r="E22" s="30" t="s">
        <v>62</v>
      </c>
      <c r="F22" s="31">
        <v>6105.85</v>
      </c>
      <c r="G22" s="32">
        <v>5808.91</v>
      </c>
      <c r="H22" s="31">
        <f>5808.91+568.7</f>
        <v>6377.61</v>
      </c>
      <c r="I22" s="257">
        <f t="shared" si="0"/>
        <v>109.79013274435307</v>
      </c>
    </row>
    <row r="23" spans="4:10" x14ac:dyDescent="0.25">
      <c r="D23" s="29">
        <v>3235</v>
      </c>
      <c r="E23" s="30" t="s">
        <v>63</v>
      </c>
      <c r="F23" s="31">
        <v>222775</v>
      </c>
      <c r="G23" s="32">
        <v>262380.79999999999</v>
      </c>
      <c r="H23" s="31">
        <v>317373.53999999998</v>
      </c>
      <c r="I23" s="257">
        <f t="shared" si="0"/>
        <v>120.95913268044004</v>
      </c>
      <c r="J23" s="110"/>
    </row>
    <row r="24" spans="4:10" x14ac:dyDescent="0.25">
      <c r="D24" s="29">
        <v>3235</v>
      </c>
      <c r="E24" s="30" t="s">
        <v>64</v>
      </c>
      <c r="F24" s="31">
        <v>2284.33</v>
      </c>
      <c r="G24" s="32">
        <v>2194.33</v>
      </c>
      <c r="H24" s="31">
        <f>2194.33+152.33</f>
        <v>2346.66</v>
      </c>
      <c r="I24" s="257">
        <f t="shared" si="0"/>
        <v>106.94198229072201</v>
      </c>
    </row>
    <row r="25" spans="4:10" s="249" customFormat="1" x14ac:dyDescent="0.25">
      <c r="D25" s="258">
        <v>32372</v>
      </c>
      <c r="E25" s="259" t="s">
        <v>105</v>
      </c>
      <c r="F25" s="260">
        <v>860</v>
      </c>
      <c r="G25" s="261">
        <v>152.06</v>
      </c>
      <c r="H25" s="260">
        <f>152.06+44.78</f>
        <v>196.84</v>
      </c>
      <c r="I25" s="257">
        <f t="shared" si="0"/>
        <v>129.44890174930947</v>
      </c>
    </row>
    <row r="26" spans="4:10" x14ac:dyDescent="0.25">
      <c r="D26" s="29">
        <v>3236</v>
      </c>
      <c r="E26" s="30" t="s">
        <v>65</v>
      </c>
      <c r="F26" s="31">
        <v>3702.6</v>
      </c>
      <c r="G26" s="32">
        <v>3138.83</v>
      </c>
      <c r="H26" s="31">
        <f>3138.83+546.25</f>
        <v>3685.08</v>
      </c>
      <c r="I26" s="257">
        <f t="shared" si="0"/>
        <v>117.4029813656681</v>
      </c>
    </row>
    <row r="27" spans="4:10" x14ac:dyDescent="0.25">
      <c r="D27" s="29">
        <v>3238</v>
      </c>
      <c r="E27" s="30" t="s">
        <v>66</v>
      </c>
      <c r="F27" s="31">
        <v>3873.18</v>
      </c>
      <c r="G27" s="32">
        <v>4082.63</v>
      </c>
      <c r="H27" s="31">
        <f>4082.63+133.48</f>
        <v>4216.1099999999997</v>
      </c>
      <c r="I27" s="257">
        <f t="shared" si="0"/>
        <v>103.26946110717844</v>
      </c>
    </row>
    <row r="28" spans="4:10" x14ac:dyDescent="0.25">
      <c r="D28" s="29">
        <v>3292</v>
      </c>
      <c r="E28" s="30" t="s">
        <v>67</v>
      </c>
      <c r="F28" s="31">
        <v>617.76</v>
      </c>
      <c r="G28" s="32">
        <v>420.3</v>
      </c>
      <c r="H28" s="31">
        <v>420.3</v>
      </c>
      <c r="I28" s="257">
        <f t="shared" si="0"/>
        <v>100</v>
      </c>
      <c r="J28" s="110"/>
    </row>
    <row r="29" spans="4:10" x14ac:dyDescent="0.25">
      <c r="D29" s="29">
        <v>3294</v>
      </c>
      <c r="E29" s="30" t="s">
        <v>69</v>
      </c>
      <c r="F29" s="31">
        <v>391.53</v>
      </c>
      <c r="G29" s="32">
        <v>548</v>
      </c>
      <c r="H29" s="31">
        <v>548</v>
      </c>
      <c r="I29" s="257">
        <f t="shared" si="0"/>
        <v>100</v>
      </c>
    </row>
    <row r="30" spans="4:10" x14ac:dyDescent="0.25">
      <c r="D30" s="29">
        <v>3299</v>
      </c>
      <c r="E30" s="30" t="s">
        <v>70</v>
      </c>
      <c r="F30" s="31">
        <v>0</v>
      </c>
      <c r="G30" s="32">
        <v>0</v>
      </c>
      <c r="H30" s="31">
        <v>0</v>
      </c>
      <c r="I30" s="257">
        <v>0</v>
      </c>
    </row>
    <row r="31" spans="4:10" x14ac:dyDescent="0.25">
      <c r="D31" s="34" t="s">
        <v>71</v>
      </c>
      <c r="E31" s="30"/>
      <c r="F31" s="35">
        <f>F12+F13+F14+F15+F16+F17+F18+F19+F20+F21+F22+F23+F24+F25+F26+F27+F28+F29+F30</f>
        <v>290275.32</v>
      </c>
      <c r="G31" s="36">
        <f>SUM(G12:G30)</f>
        <v>329813.67000000004</v>
      </c>
      <c r="H31" s="35">
        <f>SUM(H12:H30)</f>
        <v>397341.55999999994</v>
      </c>
      <c r="I31" s="222">
        <f t="shared" si="0"/>
        <v>120.47455764947519</v>
      </c>
    </row>
    <row r="33" spans="4:10" x14ac:dyDescent="0.25">
      <c r="D33" s="313" t="s">
        <v>187</v>
      </c>
      <c r="E33" s="313"/>
    </row>
    <row r="34" spans="4:10" x14ac:dyDescent="0.25">
      <c r="D34" s="102" t="s">
        <v>188</v>
      </c>
      <c r="E34" s="102" t="s">
        <v>52</v>
      </c>
      <c r="F34" s="103" t="s">
        <v>217</v>
      </c>
      <c r="G34" s="103" t="s">
        <v>201</v>
      </c>
      <c r="H34" s="103" t="s">
        <v>216</v>
      </c>
      <c r="I34" s="103" t="s">
        <v>230</v>
      </c>
    </row>
    <row r="35" spans="4:10" x14ac:dyDescent="0.25">
      <c r="D35" s="105">
        <v>1</v>
      </c>
      <c r="E35" s="105">
        <v>2</v>
      </c>
      <c r="F35" s="105">
        <v>3</v>
      </c>
      <c r="G35" s="105">
        <v>4</v>
      </c>
      <c r="H35" s="105">
        <v>5</v>
      </c>
      <c r="I35" s="105">
        <v>6</v>
      </c>
    </row>
    <row r="36" spans="4:10" x14ac:dyDescent="0.25">
      <c r="D36" s="106">
        <v>32359</v>
      </c>
      <c r="E36" s="185" t="s">
        <v>64</v>
      </c>
      <c r="F36" s="107">
        <v>0</v>
      </c>
      <c r="G36" s="107">
        <v>58318.43</v>
      </c>
      <c r="H36" s="107">
        <v>58318.43</v>
      </c>
      <c r="I36" s="195">
        <f>H36/G36*100</f>
        <v>100</v>
      </c>
    </row>
    <row r="37" spans="4:10" s="249" customFormat="1" x14ac:dyDescent="0.25">
      <c r="D37" s="106">
        <v>32231</v>
      </c>
      <c r="E37" s="185" t="s">
        <v>155</v>
      </c>
      <c r="F37" s="107">
        <v>0</v>
      </c>
      <c r="G37" s="107">
        <v>2321.9299999999998</v>
      </c>
      <c r="H37" s="107">
        <v>2321.9299999999998</v>
      </c>
      <c r="I37" s="195">
        <f t="shared" ref="I37:I38" si="1">H37/G37*100</f>
        <v>100</v>
      </c>
    </row>
    <row r="38" spans="4:10" x14ac:dyDescent="0.25">
      <c r="D38" s="102" t="s">
        <v>71</v>
      </c>
      <c r="E38" s="185"/>
      <c r="F38" s="107">
        <v>0</v>
      </c>
      <c r="G38" s="108">
        <f>G36+G37</f>
        <v>60640.36</v>
      </c>
      <c r="H38" s="108">
        <f>H36+H37</f>
        <v>60640.36</v>
      </c>
      <c r="I38" s="197">
        <f t="shared" si="1"/>
        <v>100</v>
      </c>
    </row>
    <row r="40" spans="4:10" ht="15.75" x14ac:dyDescent="0.25">
      <c r="D40" s="38" t="s">
        <v>72</v>
      </c>
      <c r="E40" s="39" t="s">
        <v>73</v>
      </c>
      <c r="F40" s="271"/>
      <c r="G40" s="41"/>
      <c r="H40" s="41"/>
      <c r="I40" s="42"/>
    </row>
    <row r="41" spans="4:10" x14ac:dyDescent="0.25">
      <c r="D41" s="312" t="s">
        <v>49</v>
      </c>
      <c r="E41" s="305"/>
      <c r="F41" s="305"/>
      <c r="G41" s="305"/>
      <c r="H41" s="305"/>
      <c r="I41" s="305"/>
    </row>
    <row r="42" spans="4:10" x14ac:dyDescent="0.25">
      <c r="D42" s="314" t="s">
        <v>74</v>
      </c>
      <c r="E42" s="314"/>
      <c r="F42" s="43"/>
      <c r="G42" s="44"/>
      <c r="H42" s="44"/>
      <c r="I42" s="45"/>
    </row>
    <row r="43" spans="4:10" ht="30" x14ac:dyDescent="0.25">
      <c r="D43" s="46" t="s">
        <v>51</v>
      </c>
      <c r="E43" s="47" t="s">
        <v>52</v>
      </c>
      <c r="F43" s="22" t="s">
        <v>217</v>
      </c>
      <c r="G43" s="22" t="s">
        <v>201</v>
      </c>
      <c r="H43" s="48" t="s">
        <v>216</v>
      </c>
      <c r="I43" s="48" t="s">
        <v>53</v>
      </c>
    </row>
    <row r="44" spans="4:10" x14ac:dyDescent="0.25">
      <c r="D44" s="24">
        <v>1</v>
      </c>
      <c r="E44" s="49">
        <v>2</v>
      </c>
      <c r="F44" s="49">
        <v>3</v>
      </c>
      <c r="G44" s="24">
        <v>4</v>
      </c>
      <c r="H44" s="24">
        <v>5</v>
      </c>
      <c r="I44" s="24">
        <v>6</v>
      </c>
    </row>
    <row r="45" spans="4:10" x14ac:dyDescent="0.25">
      <c r="D45" s="50">
        <v>3232</v>
      </c>
      <c r="E45" s="26" t="s">
        <v>75</v>
      </c>
      <c r="F45" s="27">
        <v>0</v>
      </c>
      <c r="G45" s="51">
        <v>3223.98</v>
      </c>
      <c r="H45" s="51">
        <v>3223.98</v>
      </c>
      <c r="I45" s="51">
        <f>H45/G45*100</f>
        <v>100</v>
      </c>
    </row>
    <row r="46" spans="4:10" x14ac:dyDescent="0.25">
      <c r="D46" s="29">
        <v>3237</v>
      </c>
      <c r="E46" s="53" t="s">
        <v>76</v>
      </c>
      <c r="F46" s="54">
        <v>0</v>
      </c>
      <c r="G46" s="31">
        <v>1875</v>
      </c>
      <c r="H46" s="31">
        <v>1875</v>
      </c>
      <c r="I46" s="51">
        <f t="shared" ref="I46:I48" si="2">H46/G46*100</f>
        <v>100</v>
      </c>
    </row>
    <row r="47" spans="4:10" x14ac:dyDescent="0.25">
      <c r="D47" s="29">
        <v>4221</v>
      </c>
      <c r="E47" s="53" t="s">
        <v>77</v>
      </c>
      <c r="F47" s="54">
        <v>0</v>
      </c>
      <c r="G47" s="31">
        <v>2847.5</v>
      </c>
      <c r="H47" s="31">
        <v>2847.5</v>
      </c>
      <c r="I47" s="51">
        <f t="shared" si="2"/>
        <v>100</v>
      </c>
    </row>
    <row r="48" spans="4:10" x14ac:dyDescent="0.25">
      <c r="D48" s="34" t="s">
        <v>71</v>
      </c>
      <c r="E48" s="55"/>
      <c r="F48" s="35">
        <v>0</v>
      </c>
      <c r="G48" s="35">
        <f>G45+G46+G47</f>
        <v>7946.48</v>
      </c>
      <c r="H48" s="35">
        <f>H45+H46+H47</f>
        <v>7946.48</v>
      </c>
      <c r="I48" s="245">
        <f t="shared" si="2"/>
        <v>100</v>
      </c>
      <c r="J48" s="110"/>
    </row>
    <row r="51" spans="4:9" x14ac:dyDescent="0.25">
      <c r="D51" s="316" t="s">
        <v>190</v>
      </c>
      <c r="E51" s="316"/>
    </row>
    <row r="52" spans="4:9" x14ac:dyDescent="0.25">
      <c r="D52" s="102" t="s">
        <v>188</v>
      </c>
      <c r="E52" s="102" t="s">
        <v>52</v>
      </c>
      <c r="F52" s="103" t="s">
        <v>217</v>
      </c>
      <c r="G52" s="103" t="s">
        <v>201</v>
      </c>
      <c r="H52" s="103" t="s">
        <v>216</v>
      </c>
      <c r="I52" s="103" t="s">
        <v>189</v>
      </c>
    </row>
    <row r="53" spans="4:9" x14ac:dyDescent="0.25">
      <c r="D53" s="186">
        <v>1</v>
      </c>
      <c r="E53" s="186">
        <v>2</v>
      </c>
      <c r="F53" s="186">
        <v>3</v>
      </c>
      <c r="G53" s="186">
        <v>4</v>
      </c>
      <c r="H53" s="186">
        <v>5</v>
      </c>
      <c r="I53" s="186">
        <v>6</v>
      </c>
    </row>
    <row r="54" spans="4:9" x14ac:dyDescent="0.25">
      <c r="D54" s="106">
        <v>42212</v>
      </c>
      <c r="E54" s="185" t="s">
        <v>77</v>
      </c>
      <c r="F54" s="107">
        <v>0</v>
      </c>
      <c r="G54" s="107">
        <v>0</v>
      </c>
      <c r="H54" s="107">
        <v>0</v>
      </c>
      <c r="I54" s="195">
        <v>0</v>
      </c>
    </row>
    <row r="55" spans="4:9" s="249" customFormat="1" x14ac:dyDescent="0.25">
      <c r="D55" s="106">
        <v>32321</v>
      </c>
      <c r="E55" s="185" t="s">
        <v>75</v>
      </c>
      <c r="F55" s="107">
        <v>0</v>
      </c>
      <c r="G55" s="107">
        <v>3760</v>
      </c>
      <c r="H55" s="107">
        <v>3760</v>
      </c>
      <c r="I55" s="195">
        <f t="shared" ref="I55:I57" si="3">H55/G55*100</f>
        <v>100</v>
      </c>
    </row>
    <row r="56" spans="4:9" s="249" customFormat="1" x14ac:dyDescent="0.25">
      <c r="D56" s="106">
        <v>32241</v>
      </c>
      <c r="E56" s="185" t="s">
        <v>130</v>
      </c>
      <c r="F56" s="107">
        <v>0</v>
      </c>
      <c r="G56" s="107">
        <v>1253.19</v>
      </c>
      <c r="H56" s="107">
        <v>1253.19</v>
      </c>
      <c r="I56" s="195">
        <f t="shared" si="3"/>
        <v>100</v>
      </c>
    </row>
    <row r="57" spans="4:9" x14ac:dyDescent="0.25">
      <c r="D57" s="102" t="s">
        <v>71</v>
      </c>
      <c r="E57" s="185"/>
      <c r="F57" s="107">
        <v>0</v>
      </c>
      <c r="G57" s="108">
        <f>G55+G56</f>
        <v>5013.1900000000005</v>
      </c>
      <c r="H57" s="108">
        <f>H54+H55+H56</f>
        <v>5013.1900000000005</v>
      </c>
      <c r="I57" s="197">
        <f t="shared" si="3"/>
        <v>100</v>
      </c>
    </row>
    <row r="59" spans="4:9" ht="15.75" x14ac:dyDescent="0.25">
      <c r="D59" s="38" t="s">
        <v>78</v>
      </c>
      <c r="E59" s="39" t="s">
        <v>79</v>
      </c>
      <c r="F59" s="272"/>
      <c r="G59" s="41"/>
      <c r="H59" s="41"/>
      <c r="I59" s="42"/>
    </row>
    <row r="60" spans="4:9" x14ac:dyDescent="0.25">
      <c r="D60" s="312" t="s">
        <v>49</v>
      </c>
      <c r="E60" s="305"/>
      <c r="F60" s="305"/>
      <c r="G60" s="305"/>
      <c r="H60" s="305"/>
      <c r="I60" s="305"/>
    </row>
    <row r="61" spans="4:9" x14ac:dyDescent="0.25">
      <c r="D61" s="315" t="s">
        <v>80</v>
      </c>
      <c r="E61" s="315"/>
      <c r="F61" s="43"/>
      <c r="G61" s="44"/>
      <c r="H61" s="44"/>
      <c r="I61" s="45"/>
    </row>
    <row r="62" spans="4:9" ht="30" x14ac:dyDescent="0.25">
      <c r="D62" s="56" t="s">
        <v>51</v>
      </c>
      <c r="E62" s="57" t="s">
        <v>52</v>
      </c>
      <c r="F62" s="22" t="s">
        <v>217</v>
      </c>
      <c r="G62" s="22" t="s">
        <v>201</v>
      </c>
      <c r="H62" s="22" t="s">
        <v>216</v>
      </c>
      <c r="I62" s="22" t="s">
        <v>53</v>
      </c>
    </row>
    <row r="63" spans="4:9" x14ac:dyDescent="0.25">
      <c r="D63" s="24">
        <v>1</v>
      </c>
      <c r="E63" s="49">
        <v>2</v>
      </c>
      <c r="F63" s="49">
        <v>3</v>
      </c>
      <c r="G63" s="24">
        <v>4</v>
      </c>
      <c r="H63" s="24">
        <v>5</v>
      </c>
      <c r="I63" s="24">
        <v>6</v>
      </c>
    </row>
    <row r="64" spans="4:9" x14ac:dyDescent="0.25">
      <c r="D64" s="29">
        <v>3111</v>
      </c>
      <c r="E64" s="53" t="s">
        <v>21</v>
      </c>
      <c r="F64" s="54">
        <v>923122.56</v>
      </c>
      <c r="G64" s="31">
        <v>923122.56</v>
      </c>
      <c r="H64" s="31">
        <f>987795.53+85970.84</f>
        <v>1073766.3700000001</v>
      </c>
      <c r="I64" s="32">
        <f>H64/G64*100</f>
        <v>116.31893927497559</v>
      </c>
    </row>
    <row r="65" spans="4:9" x14ac:dyDescent="0.25">
      <c r="D65" s="29">
        <v>3121</v>
      </c>
      <c r="E65" s="53" t="s">
        <v>81</v>
      </c>
      <c r="F65" s="54">
        <v>39754.81</v>
      </c>
      <c r="G65" s="31">
        <v>39754.81</v>
      </c>
      <c r="H65" s="31">
        <v>35384.71</v>
      </c>
      <c r="I65" s="261">
        <f t="shared" ref="I65:I69" si="4">H65/G65*100</f>
        <v>89.00736791346759</v>
      </c>
    </row>
    <row r="66" spans="4:9" x14ac:dyDescent="0.25">
      <c r="D66" s="29">
        <v>3132</v>
      </c>
      <c r="E66" s="53" t="s">
        <v>82</v>
      </c>
      <c r="F66" s="54">
        <v>151456.42000000001</v>
      </c>
      <c r="G66" s="31">
        <v>151456.42000000001</v>
      </c>
      <c r="H66" s="31">
        <f>159524.68+14185.21</f>
        <v>173709.88999999998</v>
      </c>
      <c r="I66" s="261">
        <f t="shared" si="4"/>
        <v>114.69298561262704</v>
      </c>
    </row>
    <row r="67" spans="4:9" x14ac:dyDescent="0.25">
      <c r="D67" s="29">
        <v>3212</v>
      </c>
      <c r="E67" s="53" t="s">
        <v>83</v>
      </c>
      <c r="F67" s="54">
        <v>67375.67</v>
      </c>
      <c r="G67" s="31">
        <v>67375.67</v>
      </c>
      <c r="H67" s="31">
        <f>68882.99+5622.28</f>
        <v>74505.27</v>
      </c>
      <c r="I67" s="261">
        <f t="shared" si="4"/>
        <v>110.58186137518189</v>
      </c>
    </row>
    <row r="68" spans="4:9" ht="27.75" customHeight="1" x14ac:dyDescent="0.25">
      <c r="D68" s="29">
        <v>3295</v>
      </c>
      <c r="E68" s="53" t="s">
        <v>84</v>
      </c>
      <c r="F68" s="54">
        <v>2496</v>
      </c>
      <c r="G68" s="31">
        <v>2496</v>
      </c>
      <c r="H68" s="31">
        <v>2302</v>
      </c>
      <c r="I68" s="261">
        <f t="shared" si="4"/>
        <v>92.227564102564102</v>
      </c>
    </row>
    <row r="69" spans="4:9" x14ac:dyDescent="0.25">
      <c r="D69" s="34" t="s">
        <v>71</v>
      </c>
      <c r="E69" s="55"/>
      <c r="F69" s="35">
        <f>F64+F65+F66+F67+F68</f>
        <v>1184205.46</v>
      </c>
      <c r="G69" s="35">
        <f>SUM(G64:G68)</f>
        <v>1184205.46</v>
      </c>
      <c r="H69" s="35">
        <f>H64+H65+H66+H67+H68</f>
        <v>1359668.24</v>
      </c>
      <c r="I69" s="36">
        <f t="shared" si="4"/>
        <v>114.81692036785576</v>
      </c>
    </row>
    <row r="72" spans="4:9" ht="15.75" x14ac:dyDescent="0.25">
      <c r="D72" s="267" t="s">
        <v>85</v>
      </c>
      <c r="E72" s="267" t="s">
        <v>86</v>
      </c>
      <c r="F72" s="274"/>
      <c r="G72" s="265"/>
      <c r="H72" s="265"/>
      <c r="I72" s="265"/>
    </row>
    <row r="73" spans="4:9" ht="15.75" x14ac:dyDescent="0.25">
      <c r="D73" s="58" t="s">
        <v>87</v>
      </c>
      <c r="E73" s="59" t="s">
        <v>88</v>
      </c>
      <c r="F73" s="273"/>
      <c r="G73" s="60"/>
      <c r="H73" s="60"/>
      <c r="I73" s="60"/>
    </row>
    <row r="74" spans="4:9" ht="15.75" x14ac:dyDescent="0.25">
      <c r="D74" s="307" t="s">
        <v>49</v>
      </c>
      <c r="E74" s="307"/>
    </row>
    <row r="75" spans="4:9" x14ac:dyDescent="0.25">
      <c r="D75" s="315" t="s">
        <v>89</v>
      </c>
      <c r="E75" s="315"/>
      <c r="F75" s="43"/>
      <c r="G75" s="43"/>
      <c r="H75" s="43"/>
      <c r="I75" s="43"/>
    </row>
    <row r="76" spans="4:9" ht="30" x14ac:dyDescent="0.25">
      <c r="D76" s="56" t="s">
        <v>51</v>
      </c>
      <c r="E76" s="57" t="s">
        <v>52</v>
      </c>
      <c r="F76" s="22" t="s">
        <v>217</v>
      </c>
      <c r="G76" s="22" t="s">
        <v>201</v>
      </c>
      <c r="H76" s="22" t="s">
        <v>216</v>
      </c>
      <c r="I76" s="22" t="s">
        <v>53</v>
      </c>
    </row>
    <row r="77" spans="4:9" x14ac:dyDescent="0.25">
      <c r="D77" s="24">
        <v>1</v>
      </c>
      <c r="E77" s="49">
        <v>2</v>
      </c>
      <c r="F77" s="49">
        <v>3</v>
      </c>
      <c r="G77" s="24">
        <v>4</v>
      </c>
      <c r="H77" s="24">
        <v>5</v>
      </c>
      <c r="I77" s="24">
        <v>6</v>
      </c>
    </row>
    <row r="78" spans="4:9" x14ac:dyDescent="0.25">
      <c r="D78" s="29">
        <v>32999</v>
      </c>
      <c r="E78" s="53" t="s">
        <v>90</v>
      </c>
      <c r="F78" s="54">
        <v>0</v>
      </c>
      <c r="G78" s="31">
        <v>549.9</v>
      </c>
      <c r="H78" s="31">
        <v>549.9</v>
      </c>
      <c r="I78" s="33">
        <v>100</v>
      </c>
    </row>
    <row r="79" spans="4:9" x14ac:dyDescent="0.25">
      <c r="D79" s="29">
        <v>32211</v>
      </c>
      <c r="E79" s="53" t="s">
        <v>204</v>
      </c>
      <c r="F79" s="54">
        <v>0</v>
      </c>
      <c r="G79" s="31">
        <v>150</v>
      </c>
      <c r="H79" s="31">
        <v>150</v>
      </c>
      <c r="I79" s="33">
        <v>100</v>
      </c>
    </row>
    <row r="80" spans="4:9" x14ac:dyDescent="0.25">
      <c r="D80" s="34" t="s">
        <v>71</v>
      </c>
      <c r="E80" s="55"/>
      <c r="F80" s="35">
        <v>0</v>
      </c>
      <c r="G80" s="35">
        <v>699.9</v>
      </c>
      <c r="H80" s="35">
        <f>H78+H79</f>
        <v>699.9</v>
      </c>
      <c r="I80" s="37">
        <v>100</v>
      </c>
    </row>
    <row r="82" spans="4:9" s="249" customFormat="1" x14ac:dyDescent="0.25"/>
    <row r="83" spans="4:9" ht="15.75" x14ac:dyDescent="0.25">
      <c r="D83" s="282" t="s">
        <v>220</v>
      </c>
      <c r="E83" s="278" t="s">
        <v>221</v>
      </c>
      <c r="F83" s="279"/>
      <c r="G83" s="280"/>
      <c r="H83" s="280"/>
      <c r="I83" s="281"/>
    </row>
    <row r="84" spans="4:9" s="249" customFormat="1" ht="15" customHeight="1" x14ac:dyDescent="0.25">
      <c r="D84" s="305" t="s">
        <v>49</v>
      </c>
      <c r="E84" s="305"/>
      <c r="F84" s="305"/>
      <c r="G84" s="305"/>
      <c r="H84" s="305"/>
      <c r="I84" s="305"/>
    </row>
    <row r="85" spans="4:9" s="249" customFormat="1" x14ac:dyDescent="0.25">
      <c r="D85" s="306" t="s">
        <v>222</v>
      </c>
      <c r="E85" s="306"/>
      <c r="F85" s="276"/>
      <c r="G85" s="199"/>
      <c r="H85" s="199"/>
      <c r="I85" s="277"/>
    </row>
    <row r="86" spans="4:9" s="249" customFormat="1" ht="30" x14ac:dyDescent="0.25">
      <c r="D86" s="56" t="s">
        <v>51</v>
      </c>
      <c r="E86" s="57" t="s">
        <v>52</v>
      </c>
      <c r="F86" s="22" t="s">
        <v>217</v>
      </c>
      <c r="G86" s="22" t="s">
        <v>201</v>
      </c>
      <c r="H86" s="22" t="s">
        <v>216</v>
      </c>
      <c r="I86" s="22" t="s">
        <v>53</v>
      </c>
    </row>
    <row r="87" spans="4:9" s="249" customFormat="1" x14ac:dyDescent="0.25">
      <c r="D87" s="24">
        <v>1</v>
      </c>
      <c r="E87" s="49">
        <v>2</v>
      </c>
      <c r="F87" s="49">
        <v>3</v>
      </c>
      <c r="G87" s="24">
        <v>4</v>
      </c>
      <c r="H87" s="24">
        <v>5</v>
      </c>
      <c r="I87" s="24">
        <v>6</v>
      </c>
    </row>
    <row r="88" spans="4:9" s="249" customFormat="1" x14ac:dyDescent="0.25">
      <c r="D88" s="258">
        <v>42212</v>
      </c>
      <c r="E88" s="53" t="s">
        <v>77</v>
      </c>
      <c r="F88" s="54">
        <v>0</v>
      </c>
      <c r="G88" s="260">
        <v>2000</v>
      </c>
      <c r="H88" s="260">
        <v>1999.75</v>
      </c>
      <c r="I88" s="262">
        <f>H88/G88*100</f>
        <v>99.987499999999997</v>
      </c>
    </row>
    <row r="89" spans="4:9" s="249" customFormat="1" x14ac:dyDescent="0.25">
      <c r="D89" s="34" t="s">
        <v>71</v>
      </c>
      <c r="E89" s="53"/>
      <c r="F89" s="109">
        <v>0</v>
      </c>
      <c r="G89" s="35">
        <v>2000</v>
      </c>
      <c r="H89" s="35">
        <v>1999.75</v>
      </c>
      <c r="I89" s="37">
        <v>99.99</v>
      </c>
    </row>
    <row r="90" spans="4:9" s="249" customFormat="1" x14ac:dyDescent="0.25"/>
    <row r="91" spans="4:9" s="249" customFormat="1" x14ac:dyDescent="0.25"/>
    <row r="92" spans="4:9" ht="15.75" x14ac:dyDescent="0.25">
      <c r="D92" s="61" t="s">
        <v>91</v>
      </c>
      <c r="E92" s="40" t="s">
        <v>92</v>
      </c>
      <c r="F92" s="272"/>
      <c r="G92" s="41"/>
      <c r="H92" s="41"/>
      <c r="I92" s="42"/>
    </row>
    <row r="93" spans="4:9" x14ac:dyDescent="0.25">
      <c r="D93" s="312" t="s">
        <v>49</v>
      </c>
      <c r="E93" s="305"/>
      <c r="F93" s="305"/>
      <c r="G93" s="305"/>
      <c r="H93" s="305"/>
      <c r="I93" s="305"/>
    </row>
    <row r="94" spans="4:9" x14ac:dyDescent="0.25">
      <c r="D94" s="315" t="s">
        <v>80</v>
      </c>
      <c r="E94" s="315"/>
      <c r="F94" s="43"/>
      <c r="G94" s="44"/>
      <c r="H94" s="44"/>
      <c r="I94" s="45"/>
    </row>
    <row r="95" spans="4:9" ht="30" x14ac:dyDescent="0.25">
      <c r="D95" s="56" t="s">
        <v>51</v>
      </c>
      <c r="E95" s="57" t="s">
        <v>52</v>
      </c>
      <c r="F95" s="22" t="s">
        <v>217</v>
      </c>
      <c r="G95" s="22" t="s">
        <v>201</v>
      </c>
      <c r="H95" s="22" t="s">
        <v>216</v>
      </c>
      <c r="I95" s="22" t="s">
        <v>53</v>
      </c>
    </row>
    <row r="96" spans="4:9" x14ac:dyDescent="0.25">
      <c r="D96" s="24">
        <v>1</v>
      </c>
      <c r="E96" s="49">
        <v>2</v>
      </c>
      <c r="F96" s="49">
        <v>3</v>
      </c>
      <c r="G96" s="24">
        <v>4</v>
      </c>
      <c r="H96" s="24">
        <v>5</v>
      </c>
      <c r="I96" s="24">
        <v>6</v>
      </c>
    </row>
    <row r="97" spans="4:10" x14ac:dyDescent="0.25">
      <c r="D97" s="29">
        <v>3111</v>
      </c>
      <c r="E97" s="53" t="s">
        <v>93</v>
      </c>
      <c r="F97" s="54">
        <v>0</v>
      </c>
      <c r="G97" s="31">
        <v>0</v>
      </c>
      <c r="H97" s="31">
        <v>0</v>
      </c>
      <c r="I97" s="33">
        <v>0</v>
      </c>
      <c r="J97" s="110"/>
    </row>
    <row r="98" spans="4:10" x14ac:dyDescent="0.25">
      <c r="D98" s="29">
        <v>3222</v>
      </c>
      <c r="E98" s="53" t="s">
        <v>56</v>
      </c>
      <c r="F98" s="54">
        <v>0</v>
      </c>
      <c r="G98" s="31">
        <v>0</v>
      </c>
      <c r="H98" s="31">
        <v>0</v>
      </c>
      <c r="I98" s="33">
        <v>0</v>
      </c>
    </row>
    <row r="99" spans="4:10" x14ac:dyDescent="0.25">
      <c r="D99" s="29">
        <v>3296</v>
      </c>
      <c r="E99" s="53" t="s">
        <v>94</v>
      </c>
      <c r="F99" s="54">
        <v>0</v>
      </c>
      <c r="G99" s="31">
        <v>0</v>
      </c>
      <c r="H99" s="31">
        <v>0</v>
      </c>
      <c r="I99" s="33">
        <v>0</v>
      </c>
    </row>
    <row r="100" spans="4:10" x14ac:dyDescent="0.25">
      <c r="D100" s="29">
        <v>4241</v>
      </c>
      <c r="E100" s="53" t="s">
        <v>95</v>
      </c>
      <c r="F100" s="54">
        <v>420</v>
      </c>
      <c r="G100" s="31">
        <v>420</v>
      </c>
      <c r="H100" s="31">
        <v>0</v>
      </c>
      <c r="I100" s="33">
        <f>H100/G100*100</f>
        <v>0</v>
      </c>
      <c r="J100" s="110"/>
    </row>
    <row r="101" spans="4:10" s="249" customFormat="1" x14ac:dyDescent="0.25">
      <c r="D101" s="258">
        <v>4221</v>
      </c>
      <c r="E101" s="53" t="s">
        <v>77</v>
      </c>
      <c r="F101" s="54">
        <v>0</v>
      </c>
      <c r="G101" s="260">
        <v>0</v>
      </c>
      <c r="H101" s="260">
        <v>2041.25</v>
      </c>
      <c r="I101" s="262">
        <v>0</v>
      </c>
      <c r="J101" s="110"/>
    </row>
    <row r="102" spans="4:10" x14ac:dyDescent="0.25">
      <c r="D102" s="29">
        <v>4241</v>
      </c>
      <c r="E102" s="53" t="s">
        <v>95</v>
      </c>
      <c r="F102" s="54">
        <v>0</v>
      </c>
      <c r="G102" s="31">
        <v>0</v>
      </c>
      <c r="H102" s="31">
        <v>399.24</v>
      </c>
      <c r="I102" s="33">
        <v>0</v>
      </c>
      <c r="J102" s="110"/>
    </row>
    <row r="103" spans="4:10" x14ac:dyDescent="0.25">
      <c r="D103" s="34" t="s">
        <v>71</v>
      </c>
      <c r="E103" s="55"/>
      <c r="F103" s="109">
        <f>F97+F98+F99+F100+F102</f>
        <v>420</v>
      </c>
      <c r="G103" s="35">
        <v>420</v>
      </c>
      <c r="H103" s="35">
        <f>H101+H102</f>
        <v>2440.4899999999998</v>
      </c>
      <c r="I103" s="37">
        <f>H103/G103*100</f>
        <v>581.06904761904752</v>
      </c>
      <c r="J103" s="110"/>
    </row>
    <row r="104" spans="4:10" x14ac:dyDescent="0.25">
      <c r="D104" s="62"/>
      <c r="E104" s="44"/>
      <c r="F104" s="44"/>
      <c r="G104" s="44"/>
      <c r="H104" s="44"/>
      <c r="I104" s="45"/>
    </row>
    <row r="105" spans="4:10" x14ac:dyDescent="0.25">
      <c r="D105" s="62"/>
      <c r="E105" s="44"/>
      <c r="F105" s="44"/>
      <c r="G105" s="44"/>
      <c r="H105" s="44"/>
      <c r="I105" s="45"/>
    </row>
    <row r="106" spans="4:10" x14ac:dyDescent="0.25">
      <c r="D106" s="62" t="s">
        <v>96</v>
      </c>
      <c r="E106" s="43"/>
      <c r="F106" s="43"/>
      <c r="G106" s="44"/>
      <c r="H106" s="44"/>
      <c r="I106" s="45"/>
    </row>
    <row r="107" spans="4:10" ht="30" x14ac:dyDescent="0.25">
      <c r="D107" s="56" t="s">
        <v>51</v>
      </c>
      <c r="E107" s="57" t="s">
        <v>52</v>
      </c>
      <c r="F107" s="22" t="s">
        <v>217</v>
      </c>
      <c r="G107" s="22" t="s">
        <v>201</v>
      </c>
      <c r="H107" s="22" t="s">
        <v>216</v>
      </c>
      <c r="I107" s="22" t="s">
        <v>53</v>
      </c>
    </row>
    <row r="108" spans="4:10" x14ac:dyDescent="0.25">
      <c r="D108" s="24">
        <v>1</v>
      </c>
      <c r="E108" s="49">
        <v>2</v>
      </c>
      <c r="F108" s="49">
        <v>3</v>
      </c>
      <c r="G108" s="24">
        <v>4</v>
      </c>
      <c r="H108" s="24">
        <v>5</v>
      </c>
      <c r="I108" s="24">
        <v>6</v>
      </c>
    </row>
    <row r="109" spans="4:10" x14ac:dyDescent="0.25">
      <c r="D109" s="50">
        <v>3211</v>
      </c>
      <c r="E109" s="63" t="s">
        <v>23</v>
      </c>
      <c r="F109" s="64">
        <v>0</v>
      </c>
      <c r="G109" s="65">
        <v>0</v>
      </c>
      <c r="H109" s="65">
        <v>0</v>
      </c>
      <c r="I109" s="52">
        <v>0</v>
      </c>
    </row>
    <row r="110" spans="4:10" s="249" customFormat="1" x14ac:dyDescent="0.25">
      <c r="D110" s="263">
        <v>32211</v>
      </c>
      <c r="E110" s="266" t="s">
        <v>204</v>
      </c>
      <c r="F110" s="64">
        <v>130</v>
      </c>
      <c r="G110" s="65">
        <v>130</v>
      </c>
      <c r="H110" s="65">
        <v>62.5</v>
      </c>
      <c r="I110" s="264">
        <f>H110/G110*100</f>
        <v>48.07692307692308</v>
      </c>
    </row>
    <row r="111" spans="4:10" x14ac:dyDescent="0.25">
      <c r="D111" s="29">
        <v>3299</v>
      </c>
      <c r="E111" s="53" t="s">
        <v>70</v>
      </c>
      <c r="F111" s="54">
        <v>130</v>
      </c>
      <c r="G111" s="31">
        <v>130</v>
      </c>
      <c r="H111" s="31">
        <v>0</v>
      </c>
      <c r="I111" s="33">
        <f>H111/G111*100</f>
        <v>0</v>
      </c>
    </row>
    <row r="112" spans="4:10" x14ac:dyDescent="0.25">
      <c r="D112" s="34" t="s">
        <v>71</v>
      </c>
      <c r="E112" s="55"/>
      <c r="F112" s="35">
        <f>F109+F110+F111</f>
        <v>260</v>
      </c>
      <c r="G112" s="35">
        <v>260</v>
      </c>
      <c r="H112" s="35">
        <v>62.5</v>
      </c>
      <c r="I112" s="37">
        <f>H112/G112*100</f>
        <v>24.03846153846154</v>
      </c>
    </row>
    <row r="113" spans="4:10" x14ac:dyDescent="0.25">
      <c r="D113" s="62"/>
      <c r="E113" s="44"/>
      <c r="F113" s="44"/>
      <c r="G113" s="44"/>
      <c r="H113" s="44"/>
      <c r="I113" s="45"/>
    </row>
    <row r="114" spans="4:10" x14ac:dyDescent="0.25">
      <c r="D114" s="62"/>
      <c r="E114" s="44"/>
      <c r="F114" s="44"/>
      <c r="G114" s="44"/>
      <c r="H114" s="44"/>
      <c r="I114" s="45"/>
    </row>
    <row r="115" spans="4:10" x14ac:dyDescent="0.25">
      <c r="D115" s="62" t="s">
        <v>97</v>
      </c>
      <c r="E115" s="43"/>
      <c r="F115" s="43"/>
      <c r="G115" s="44"/>
      <c r="H115" s="44"/>
      <c r="I115" s="45"/>
    </row>
    <row r="116" spans="4:10" ht="30" x14ac:dyDescent="0.25">
      <c r="D116" s="56" t="s">
        <v>51</v>
      </c>
      <c r="E116" s="57" t="s">
        <v>52</v>
      </c>
      <c r="F116" s="22" t="s">
        <v>217</v>
      </c>
      <c r="G116" s="22" t="s">
        <v>201</v>
      </c>
      <c r="H116" s="22" t="s">
        <v>216</v>
      </c>
      <c r="I116" s="22" t="s">
        <v>53</v>
      </c>
    </row>
    <row r="117" spans="4:10" x14ac:dyDescent="0.25">
      <c r="D117" s="24">
        <v>1</v>
      </c>
      <c r="E117" s="49">
        <v>2</v>
      </c>
      <c r="F117" s="49">
        <v>3</v>
      </c>
      <c r="G117" s="24">
        <v>4</v>
      </c>
      <c r="H117" s="24">
        <v>5</v>
      </c>
      <c r="I117" s="24">
        <v>6</v>
      </c>
    </row>
    <row r="118" spans="4:10" x14ac:dyDescent="0.25">
      <c r="D118" s="29">
        <v>3211</v>
      </c>
      <c r="E118" s="53" t="s">
        <v>23</v>
      </c>
      <c r="F118" s="54">
        <v>200</v>
      </c>
      <c r="G118" s="31">
        <v>200</v>
      </c>
      <c r="H118" s="66">
        <v>0</v>
      </c>
      <c r="I118" s="33">
        <f>H118/G118*100</f>
        <v>0</v>
      </c>
    </row>
    <row r="119" spans="4:10" x14ac:dyDescent="0.25">
      <c r="D119" s="29">
        <v>32211</v>
      </c>
      <c r="E119" s="53" t="s">
        <v>154</v>
      </c>
      <c r="F119" s="54">
        <v>300</v>
      </c>
      <c r="G119" s="31">
        <v>300</v>
      </c>
      <c r="H119" s="66">
        <v>0</v>
      </c>
      <c r="I119" s="262">
        <f t="shared" ref="I119:I127" si="5">H119/G119*100</f>
        <v>0</v>
      </c>
    </row>
    <row r="120" spans="4:10" x14ac:dyDescent="0.25">
      <c r="D120" s="29">
        <v>3222</v>
      </c>
      <c r="E120" s="30" t="s">
        <v>56</v>
      </c>
      <c r="F120" s="31">
        <v>300</v>
      </c>
      <c r="G120" s="31">
        <v>300</v>
      </c>
      <c r="H120" s="66">
        <v>0</v>
      </c>
      <c r="I120" s="262">
        <f t="shared" si="5"/>
        <v>0</v>
      </c>
    </row>
    <row r="121" spans="4:10" x14ac:dyDescent="0.25">
      <c r="D121" s="29">
        <v>3224</v>
      </c>
      <c r="E121" s="30" t="s">
        <v>98</v>
      </c>
      <c r="F121" s="31">
        <v>300</v>
      </c>
      <c r="G121" s="31">
        <v>300</v>
      </c>
      <c r="H121" s="66">
        <v>0</v>
      </c>
      <c r="I121" s="262">
        <f t="shared" si="5"/>
        <v>0</v>
      </c>
    </row>
    <row r="122" spans="4:10" x14ac:dyDescent="0.25">
      <c r="D122" s="29">
        <v>3293</v>
      </c>
      <c r="E122" s="30" t="s">
        <v>68</v>
      </c>
      <c r="F122" s="31">
        <v>400</v>
      </c>
      <c r="G122" s="31">
        <v>400</v>
      </c>
      <c r="H122" s="66">
        <v>259.3</v>
      </c>
      <c r="I122" s="262">
        <f t="shared" si="5"/>
        <v>64.825000000000003</v>
      </c>
    </row>
    <row r="123" spans="4:10" x14ac:dyDescent="0.25">
      <c r="D123" s="29">
        <v>3299</v>
      </c>
      <c r="E123" s="30" t="s">
        <v>70</v>
      </c>
      <c r="F123" s="31">
        <v>398.17</v>
      </c>
      <c r="G123" s="31">
        <v>398.17</v>
      </c>
      <c r="H123" s="31">
        <v>0</v>
      </c>
      <c r="I123" s="262">
        <f t="shared" si="5"/>
        <v>0</v>
      </c>
    </row>
    <row r="124" spans="4:10" x14ac:dyDescent="0.25">
      <c r="D124" s="29">
        <v>4227</v>
      </c>
      <c r="E124" s="30" t="s">
        <v>99</v>
      </c>
      <c r="F124" s="31">
        <v>0</v>
      </c>
      <c r="G124" s="31">
        <v>0</v>
      </c>
      <c r="H124" s="31">
        <v>0</v>
      </c>
      <c r="I124" s="262">
        <v>0</v>
      </c>
    </row>
    <row r="125" spans="4:10" s="249" customFormat="1" x14ac:dyDescent="0.25">
      <c r="D125" s="258">
        <v>32393</v>
      </c>
      <c r="E125" s="259" t="s">
        <v>219</v>
      </c>
      <c r="F125" s="260">
        <v>500</v>
      </c>
      <c r="G125" s="260">
        <v>500</v>
      </c>
      <c r="H125" s="260">
        <v>0</v>
      </c>
      <c r="I125" s="262">
        <f t="shared" si="5"/>
        <v>0</v>
      </c>
    </row>
    <row r="126" spans="4:10" x14ac:dyDescent="0.25">
      <c r="D126" s="29">
        <v>3237</v>
      </c>
      <c r="E126" s="30" t="s">
        <v>105</v>
      </c>
      <c r="F126" s="31">
        <v>1156</v>
      </c>
      <c r="G126" s="31">
        <v>1156</v>
      </c>
      <c r="H126" s="31">
        <v>403.04</v>
      </c>
      <c r="I126" s="262">
        <f t="shared" si="5"/>
        <v>34.865051903114185</v>
      </c>
    </row>
    <row r="127" spans="4:10" x14ac:dyDescent="0.25">
      <c r="D127" s="34" t="s">
        <v>71</v>
      </c>
      <c r="E127" s="55"/>
      <c r="F127" s="35">
        <f>F118+F119+F120+F121+F122+F123+F124+F125+F126</f>
        <v>3554.17</v>
      </c>
      <c r="G127" s="35">
        <f>G118+G119+G120+G121+G122+G123+G124+G125+G126</f>
        <v>3554.17</v>
      </c>
      <c r="H127" s="35">
        <f>H122+H126</f>
        <v>662.34</v>
      </c>
      <c r="I127" s="37">
        <f t="shared" si="5"/>
        <v>18.63557455045763</v>
      </c>
    </row>
    <row r="128" spans="4:10" x14ac:dyDescent="0.25">
      <c r="D128" s="62"/>
      <c r="E128" s="44"/>
      <c r="F128" s="44"/>
      <c r="G128" s="44"/>
      <c r="H128" s="44"/>
      <c r="I128" s="45"/>
      <c r="J128" s="110"/>
    </row>
    <row r="129" spans="4:9" x14ac:dyDescent="0.25">
      <c r="D129" s="62" t="s">
        <v>100</v>
      </c>
      <c r="E129" s="43"/>
      <c r="F129" s="43"/>
      <c r="G129" s="44"/>
      <c r="H129" s="44"/>
      <c r="I129" s="45"/>
    </row>
    <row r="130" spans="4:9" ht="30" x14ac:dyDescent="0.25">
      <c r="D130" s="56" t="s">
        <v>51</v>
      </c>
      <c r="E130" s="57" t="s">
        <v>52</v>
      </c>
      <c r="F130" s="22" t="s">
        <v>217</v>
      </c>
      <c r="G130" s="22" t="s">
        <v>201</v>
      </c>
      <c r="H130" s="22" t="s">
        <v>216</v>
      </c>
      <c r="I130" s="22" t="s">
        <v>53</v>
      </c>
    </row>
    <row r="131" spans="4:9" x14ac:dyDescent="0.25">
      <c r="D131" s="24">
        <v>1</v>
      </c>
      <c r="E131" s="49">
        <v>2</v>
      </c>
      <c r="F131" s="49">
        <v>3</v>
      </c>
      <c r="G131" s="24">
        <v>4</v>
      </c>
      <c r="H131" s="24">
        <v>5</v>
      </c>
      <c r="I131" s="24">
        <v>6</v>
      </c>
    </row>
    <row r="132" spans="4:9" x14ac:dyDescent="0.25">
      <c r="D132" s="29">
        <v>4221</v>
      </c>
      <c r="E132" s="53" t="s">
        <v>77</v>
      </c>
      <c r="F132" s="54">
        <v>0</v>
      </c>
      <c r="G132" s="31">
        <v>0</v>
      </c>
      <c r="H132" s="31">
        <v>5709</v>
      </c>
      <c r="I132" s="33">
        <v>0</v>
      </c>
    </row>
    <row r="133" spans="4:9" x14ac:dyDescent="0.25">
      <c r="D133" s="29">
        <v>4227</v>
      </c>
      <c r="E133" s="53" t="s">
        <v>203</v>
      </c>
      <c r="F133" s="54">
        <v>0</v>
      </c>
      <c r="G133" s="31">
        <v>0</v>
      </c>
      <c r="H133" s="31">
        <v>0</v>
      </c>
      <c r="I133" s="33">
        <v>0</v>
      </c>
    </row>
    <row r="134" spans="4:9" x14ac:dyDescent="0.25">
      <c r="D134" s="29">
        <v>4511</v>
      </c>
      <c r="E134" s="53" t="s">
        <v>101</v>
      </c>
      <c r="F134" s="54">
        <v>0</v>
      </c>
      <c r="G134" s="31">
        <v>0</v>
      </c>
      <c r="H134" s="31">
        <v>0</v>
      </c>
      <c r="I134" s="33">
        <v>0</v>
      </c>
    </row>
    <row r="135" spans="4:9" x14ac:dyDescent="0.25">
      <c r="D135" s="34" t="s">
        <v>71</v>
      </c>
      <c r="E135" s="55"/>
      <c r="F135" s="109">
        <v>0</v>
      </c>
      <c r="G135" s="35">
        <v>0</v>
      </c>
      <c r="H135" s="35">
        <v>5709</v>
      </c>
      <c r="I135" s="37">
        <v>0</v>
      </c>
    </row>
    <row r="136" spans="4:9" x14ac:dyDescent="0.25">
      <c r="D136" s="62"/>
      <c r="E136" s="44"/>
      <c r="F136" s="44"/>
      <c r="G136" s="44"/>
      <c r="H136" s="44"/>
      <c r="I136" s="45"/>
    </row>
    <row r="137" spans="4:9" x14ac:dyDescent="0.25">
      <c r="D137" s="62"/>
      <c r="E137" s="44"/>
      <c r="F137" s="44"/>
      <c r="G137" s="44"/>
      <c r="H137" s="44"/>
      <c r="I137" s="45"/>
    </row>
    <row r="138" spans="4:9" x14ac:dyDescent="0.25">
      <c r="D138" s="62" t="s">
        <v>102</v>
      </c>
      <c r="E138" s="43"/>
      <c r="F138" s="43"/>
      <c r="G138" s="44"/>
      <c r="H138" s="44"/>
      <c r="I138" s="45"/>
    </row>
    <row r="139" spans="4:9" ht="30" x14ac:dyDescent="0.25">
      <c r="D139" s="56" t="s">
        <v>51</v>
      </c>
      <c r="E139" s="57" t="s">
        <v>52</v>
      </c>
      <c r="F139" s="22" t="s">
        <v>217</v>
      </c>
      <c r="G139" s="22" t="s">
        <v>201</v>
      </c>
      <c r="H139" s="22" t="s">
        <v>216</v>
      </c>
      <c r="I139" s="22" t="s">
        <v>53</v>
      </c>
    </row>
    <row r="140" spans="4:9" x14ac:dyDescent="0.25">
      <c r="D140" s="24">
        <v>1</v>
      </c>
      <c r="E140" s="49">
        <v>2</v>
      </c>
      <c r="F140" s="49">
        <v>3</v>
      </c>
      <c r="G140" s="24">
        <v>4</v>
      </c>
      <c r="H140" s="24">
        <v>5</v>
      </c>
      <c r="I140" s="24">
        <v>6</v>
      </c>
    </row>
    <row r="141" spans="4:9" x14ac:dyDescent="0.25">
      <c r="D141" s="50">
        <v>3211</v>
      </c>
      <c r="E141" s="63" t="s">
        <v>23</v>
      </c>
      <c r="F141" s="67">
        <v>350</v>
      </c>
      <c r="G141" s="68">
        <v>350</v>
      </c>
      <c r="H141" s="68">
        <v>0</v>
      </c>
      <c r="I141" s="52">
        <f>H141/G141*100</f>
        <v>0</v>
      </c>
    </row>
    <row r="142" spans="4:9" x14ac:dyDescent="0.25">
      <c r="D142" s="50">
        <v>3221</v>
      </c>
      <c r="E142" s="63" t="s">
        <v>103</v>
      </c>
      <c r="F142" s="67">
        <v>400</v>
      </c>
      <c r="G142" s="68">
        <v>400</v>
      </c>
      <c r="H142" s="68">
        <v>0</v>
      </c>
      <c r="I142" s="264">
        <f t="shared" ref="I142:I153" si="6">H142/G142*100</f>
        <v>0</v>
      </c>
    </row>
    <row r="143" spans="4:9" x14ac:dyDescent="0.25">
      <c r="D143" s="50">
        <v>3222</v>
      </c>
      <c r="E143" s="63" t="s">
        <v>56</v>
      </c>
      <c r="F143" s="67">
        <v>0</v>
      </c>
      <c r="G143" s="68">
        <v>0</v>
      </c>
      <c r="H143" s="68">
        <v>0</v>
      </c>
      <c r="I143" s="264">
        <v>0</v>
      </c>
    </row>
    <row r="144" spans="4:9" x14ac:dyDescent="0.25">
      <c r="D144" s="50">
        <v>3224</v>
      </c>
      <c r="E144" s="63" t="s">
        <v>130</v>
      </c>
      <c r="F144" s="67">
        <v>0</v>
      </c>
      <c r="G144" s="68">
        <v>0</v>
      </c>
      <c r="H144" s="68">
        <v>0</v>
      </c>
      <c r="I144" s="264">
        <v>0</v>
      </c>
    </row>
    <row r="145" spans="4:9" x14ac:dyDescent="0.25">
      <c r="D145" s="50">
        <v>3232</v>
      </c>
      <c r="E145" s="63" t="s">
        <v>104</v>
      </c>
      <c r="F145" s="67">
        <v>400</v>
      </c>
      <c r="G145" s="68">
        <v>400</v>
      </c>
      <c r="H145" s="68">
        <v>0</v>
      </c>
      <c r="I145" s="264">
        <f t="shared" si="6"/>
        <v>0</v>
      </c>
    </row>
    <row r="146" spans="4:9" x14ac:dyDescent="0.25">
      <c r="D146" s="50">
        <v>3237</v>
      </c>
      <c r="E146" s="63" t="s">
        <v>105</v>
      </c>
      <c r="F146" s="67">
        <v>216.25</v>
      </c>
      <c r="G146" s="68">
        <v>216.25</v>
      </c>
      <c r="H146" s="68">
        <v>746.52</v>
      </c>
      <c r="I146" s="264">
        <f t="shared" si="6"/>
        <v>345.21156069364162</v>
      </c>
    </row>
    <row r="147" spans="4:9" x14ac:dyDescent="0.25">
      <c r="D147" s="50">
        <v>3235</v>
      </c>
      <c r="E147" s="63" t="s">
        <v>64</v>
      </c>
      <c r="F147" s="67">
        <v>0</v>
      </c>
      <c r="G147" s="68">
        <v>0</v>
      </c>
      <c r="H147" s="68">
        <v>0</v>
      </c>
      <c r="I147" s="264">
        <v>0</v>
      </c>
    </row>
    <row r="148" spans="4:9" x14ac:dyDescent="0.25">
      <c r="D148" s="50">
        <v>3238</v>
      </c>
      <c r="E148" s="63" t="s">
        <v>131</v>
      </c>
      <c r="F148" s="67">
        <v>0</v>
      </c>
      <c r="G148" s="68">
        <v>0</v>
      </c>
      <c r="H148" s="68">
        <v>0</v>
      </c>
      <c r="I148" s="264">
        <v>0</v>
      </c>
    </row>
    <row r="149" spans="4:9" x14ac:dyDescent="0.25">
      <c r="D149" s="29">
        <v>3299</v>
      </c>
      <c r="E149" s="53" t="s">
        <v>70</v>
      </c>
      <c r="F149" s="54">
        <v>452.73</v>
      </c>
      <c r="G149" s="31">
        <v>452.73</v>
      </c>
      <c r="H149" s="31">
        <v>102.44</v>
      </c>
      <c r="I149" s="264">
        <f t="shared" si="6"/>
        <v>22.627172928677137</v>
      </c>
    </row>
    <row r="150" spans="4:9" x14ac:dyDescent="0.25">
      <c r="D150" s="29">
        <v>4221</v>
      </c>
      <c r="E150" s="53" t="s">
        <v>132</v>
      </c>
      <c r="F150" s="54">
        <v>783.75</v>
      </c>
      <c r="G150" s="31">
        <v>0</v>
      </c>
      <c r="H150" s="31">
        <v>0</v>
      </c>
      <c r="I150" s="264">
        <v>0</v>
      </c>
    </row>
    <row r="151" spans="4:9" s="249" customFormat="1" x14ac:dyDescent="0.25">
      <c r="D151" s="258">
        <v>4221</v>
      </c>
      <c r="E151" s="53" t="s">
        <v>223</v>
      </c>
      <c r="F151" s="54">
        <v>0</v>
      </c>
      <c r="G151" s="260">
        <v>783.75</v>
      </c>
      <c r="H151" s="260">
        <v>0</v>
      </c>
      <c r="I151" s="264">
        <f t="shared" si="6"/>
        <v>0</v>
      </c>
    </row>
    <row r="152" spans="4:9" x14ac:dyDescent="0.25">
      <c r="D152" s="29">
        <v>4221</v>
      </c>
      <c r="E152" s="53" t="s">
        <v>133</v>
      </c>
      <c r="F152" s="54">
        <v>0</v>
      </c>
      <c r="G152" s="31">
        <v>0</v>
      </c>
      <c r="H152" s="31">
        <v>0</v>
      </c>
      <c r="I152" s="264">
        <v>0</v>
      </c>
    </row>
    <row r="153" spans="4:9" x14ac:dyDescent="0.25">
      <c r="D153" s="34" t="s">
        <v>71</v>
      </c>
      <c r="E153" s="55"/>
      <c r="F153" s="35">
        <f>F141+F142+F143+F144+F145+F146+F147+F148+F149+F150+F152</f>
        <v>2602.73</v>
      </c>
      <c r="G153" s="35">
        <f>G141+G142+G143+G144+G145+G146+G147+G148+G149+G150+G151+G152</f>
        <v>2602.73</v>
      </c>
      <c r="H153" s="35">
        <f>H146+H149</f>
        <v>848.96</v>
      </c>
      <c r="I153" s="287">
        <f t="shared" si="6"/>
        <v>32.61805873064052</v>
      </c>
    </row>
    <row r="154" spans="4:9" x14ac:dyDescent="0.25">
      <c r="D154" s="62"/>
      <c r="E154" s="44"/>
      <c r="F154" s="44"/>
      <c r="G154" s="44"/>
      <c r="H154" s="44"/>
      <c r="I154" s="45"/>
    </row>
    <row r="155" spans="4:9" x14ac:dyDescent="0.25">
      <c r="D155" s="62"/>
      <c r="E155" s="44"/>
      <c r="F155" s="44"/>
      <c r="G155" s="44"/>
      <c r="H155" s="44"/>
      <c r="I155" s="45"/>
    </row>
    <row r="156" spans="4:9" x14ac:dyDescent="0.25">
      <c r="D156" s="318" t="s">
        <v>106</v>
      </c>
      <c r="E156" s="318"/>
      <c r="F156" s="69"/>
      <c r="G156" s="70"/>
      <c r="H156" s="70"/>
      <c r="I156" s="71"/>
    </row>
    <row r="157" spans="4:9" ht="30" x14ac:dyDescent="0.25">
      <c r="D157" s="72" t="s">
        <v>51</v>
      </c>
      <c r="E157" s="73" t="s">
        <v>52</v>
      </c>
      <c r="F157" s="74" t="s">
        <v>217</v>
      </c>
      <c r="G157" s="74" t="s">
        <v>201</v>
      </c>
      <c r="H157" s="74" t="s">
        <v>216</v>
      </c>
      <c r="I157" s="74" t="s">
        <v>53</v>
      </c>
    </row>
    <row r="158" spans="4:9" x14ac:dyDescent="0.25">
      <c r="D158" s="75">
        <v>1</v>
      </c>
      <c r="E158" s="76">
        <v>2</v>
      </c>
      <c r="F158" s="76">
        <v>3</v>
      </c>
      <c r="G158" s="75">
        <v>4</v>
      </c>
      <c r="H158" s="75">
        <v>5</v>
      </c>
      <c r="I158" s="75">
        <v>6</v>
      </c>
    </row>
    <row r="159" spans="4:9" x14ac:dyDescent="0.25">
      <c r="D159" s="77">
        <v>32219</v>
      </c>
      <c r="E159" s="78" t="s">
        <v>224</v>
      </c>
      <c r="F159" s="79">
        <v>50</v>
      </c>
      <c r="G159" s="80">
        <v>50</v>
      </c>
      <c r="H159" s="81">
        <v>0</v>
      </c>
      <c r="I159" s="82">
        <v>0</v>
      </c>
    </row>
    <row r="160" spans="4:9" x14ac:dyDescent="0.25">
      <c r="D160" s="83" t="s">
        <v>71</v>
      </c>
      <c r="E160" s="84"/>
      <c r="F160" s="85">
        <f>F159</f>
        <v>50</v>
      </c>
      <c r="G160" s="85">
        <v>50</v>
      </c>
      <c r="H160" s="86">
        <v>0</v>
      </c>
      <c r="I160" s="87">
        <v>0</v>
      </c>
    </row>
    <row r="162" spans="4:9" s="249" customFormat="1" ht="15.75" x14ac:dyDescent="0.25">
      <c r="D162" s="58" t="s">
        <v>225</v>
      </c>
      <c r="E162" s="59" t="s">
        <v>226</v>
      </c>
      <c r="F162" s="273"/>
      <c r="G162" s="265"/>
      <c r="H162" s="265"/>
      <c r="I162" s="265"/>
    </row>
    <row r="163" spans="4:9" s="249" customFormat="1" ht="15.75" x14ac:dyDescent="0.25">
      <c r="D163" s="307" t="s">
        <v>49</v>
      </c>
      <c r="E163" s="307"/>
    </row>
    <row r="164" spans="4:9" s="249" customFormat="1" x14ac:dyDescent="0.25">
      <c r="D164" s="315" t="s">
        <v>89</v>
      </c>
      <c r="E164" s="315"/>
      <c r="F164" s="43"/>
      <c r="G164" s="43"/>
      <c r="H164" s="43"/>
      <c r="I164" s="43"/>
    </row>
    <row r="165" spans="4:9" s="249" customFormat="1" ht="30" x14ac:dyDescent="0.25">
      <c r="D165" s="56" t="s">
        <v>51</v>
      </c>
      <c r="E165" s="57" t="s">
        <v>52</v>
      </c>
      <c r="F165" s="22" t="s">
        <v>217</v>
      </c>
      <c r="G165" s="22" t="s">
        <v>201</v>
      </c>
      <c r="H165" s="22" t="s">
        <v>216</v>
      </c>
      <c r="I165" s="22" t="s">
        <v>53</v>
      </c>
    </row>
    <row r="166" spans="4:9" s="249" customFormat="1" x14ac:dyDescent="0.25">
      <c r="D166" s="24">
        <v>1</v>
      </c>
      <c r="E166" s="49">
        <v>2</v>
      </c>
      <c r="F166" s="49">
        <v>3</v>
      </c>
      <c r="G166" s="24">
        <v>4</v>
      </c>
      <c r="H166" s="24">
        <v>5</v>
      </c>
      <c r="I166" s="24">
        <v>6</v>
      </c>
    </row>
    <row r="167" spans="4:9" s="249" customFormat="1" x14ac:dyDescent="0.25">
      <c r="D167" s="258">
        <v>32999</v>
      </c>
      <c r="E167" s="53" t="s">
        <v>90</v>
      </c>
      <c r="F167" s="54">
        <v>0</v>
      </c>
      <c r="G167" s="260">
        <v>384.06</v>
      </c>
      <c r="H167" s="260">
        <v>384.06</v>
      </c>
      <c r="I167" s="262">
        <v>100</v>
      </c>
    </row>
    <row r="168" spans="4:9" x14ac:dyDescent="0.25">
      <c r="D168" s="34" t="s">
        <v>71</v>
      </c>
      <c r="E168" s="55"/>
      <c r="F168" s="35">
        <v>0</v>
      </c>
      <c r="G168" s="35">
        <v>384.06</v>
      </c>
      <c r="H168" s="35">
        <v>384.06</v>
      </c>
      <c r="I168" s="37">
        <v>100</v>
      </c>
    </row>
    <row r="169" spans="4:9" s="249" customFormat="1" x14ac:dyDescent="0.25">
      <c r="D169" s="198"/>
      <c r="E169" s="199"/>
      <c r="F169" s="200"/>
      <c r="G169" s="200"/>
      <c r="H169" s="200"/>
      <c r="I169" s="288"/>
    </row>
    <row r="170" spans="4:9" s="249" customFormat="1" x14ac:dyDescent="0.25">
      <c r="D170" s="198"/>
      <c r="E170" s="199"/>
      <c r="F170" s="200"/>
      <c r="G170" s="200"/>
      <c r="H170" s="200"/>
      <c r="I170" s="288"/>
    </row>
    <row r="171" spans="4:9" ht="15.75" x14ac:dyDescent="0.25">
      <c r="D171" s="38" t="s">
        <v>107</v>
      </c>
      <c r="E171" s="39" t="s">
        <v>108</v>
      </c>
      <c r="F171" s="271"/>
      <c r="G171" s="88"/>
      <c r="H171" s="88"/>
      <c r="I171" s="88"/>
    </row>
    <row r="172" spans="4:9" ht="45" x14ac:dyDescent="0.25">
      <c r="D172" s="246" t="s">
        <v>109</v>
      </c>
      <c r="E172" s="247"/>
      <c r="F172" s="247"/>
      <c r="G172" s="247"/>
      <c r="H172" s="247"/>
      <c r="I172" s="247"/>
    </row>
    <row r="173" spans="4:9" ht="15.75" x14ac:dyDescent="0.25">
      <c r="D173" s="317" t="s">
        <v>110</v>
      </c>
      <c r="E173" s="317"/>
      <c r="F173" s="91"/>
      <c r="G173" s="91"/>
      <c r="H173" s="91"/>
      <c r="I173" s="91"/>
    </row>
    <row r="174" spans="4:9" ht="30" x14ac:dyDescent="0.25">
      <c r="D174" s="56" t="s">
        <v>51</v>
      </c>
      <c r="E174" s="57" t="s">
        <v>52</v>
      </c>
      <c r="F174" s="22" t="s">
        <v>200</v>
      </c>
      <c r="G174" s="22" t="s">
        <v>201</v>
      </c>
      <c r="H174" s="22" t="s">
        <v>202</v>
      </c>
      <c r="I174" s="22" t="s">
        <v>53</v>
      </c>
    </row>
    <row r="175" spans="4:9" x14ac:dyDescent="0.25">
      <c r="D175" s="24">
        <v>1</v>
      </c>
      <c r="E175" s="49">
        <v>2</v>
      </c>
      <c r="F175" s="49">
        <v>3</v>
      </c>
      <c r="G175" s="24">
        <v>4</v>
      </c>
      <c r="H175" s="24">
        <v>5</v>
      </c>
      <c r="I175" s="24">
        <v>6</v>
      </c>
    </row>
    <row r="176" spans="4:9" x14ac:dyDescent="0.25">
      <c r="D176" s="29">
        <v>4241</v>
      </c>
      <c r="E176" s="53" t="s">
        <v>108</v>
      </c>
      <c r="F176" s="54">
        <v>24169.84</v>
      </c>
      <c r="G176" s="31">
        <v>24169.84</v>
      </c>
      <c r="H176" s="31">
        <v>25706.99</v>
      </c>
      <c r="I176" s="33">
        <f>H176/G176*100</f>
        <v>106.3597855840171</v>
      </c>
    </row>
    <row r="177" spans="4:9" x14ac:dyDescent="0.25">
      <c r="D177" s="34" t="s">
        <v>71</v>
      </c>
      <c r="E177" s="55"/>
      <c r="F177" s="35">
        <f>F176</f>
        <v>24169.84</v>
      </c>
      <c r="G177" s="35">
        <v>24169.84</v>
      </c>
      <c r="H177" s="35">
        <v>25706.99</v>
      </c>
      <c r="I177" s="262">
        <f>H177/G177*100</f>
        <v>106.3597855840171</v>
      </c>
    </row>
    <row r="179" spans="4:9" s="249" customFormat="1" x14ac:dyDescent="0.25">
      <c r="D179" s="62" t="s">
        <v>102</v>
      </c>
      <c r="E179" s="43"/>
      <c r="F179" s="43"/>
      <c r="G179" s="44"/>
      <c r="H179" s="44"/>
      <c r="I179" s="45"/>
    </row>
    <row r="180" spans="4:9" s="249" customFormat="1" ht="30" x14ac:dyDescent="0.25">
      <c r="D180" s="56" t="s">
        <v>51</v>
      </c>
      <c r="E180" s="57" t="s">
        <v>52</v>
      </c>
      <c r="F180" s="22" t="s">
        <v>217</v>
      </c>
      <c r="G180" s="22" t="s">
        <v>201</v>
      </c>
      <c r="H180" s="22" t="s">
        <v>216</v>
      </c>
      <c r="I180" s="22" t="s">
        <v>53</v>
      </c>
    </row>
    <row r="181" spans="4:9" s="249" customFormat="1" x14ac:dyDescent="0.25">
      <c r="D181" s="24">
        <v>1</v>
      </c>
      <c r="E181" s="49">
        <v>2</v>
      </c>
      <c r="F181" s="49">
        <v>3</v>
      </c>
      <c r="G181" s="24">
        <v>4</v>
      </c>
      <c r="H181" s="24">
        <v>5</v>
      </c>
      <c r="I181" s="24">
        <v>6</v>
      </c>
    </row>
    <row r="182" spans="4:9" s="249" customFormat="1" x14ac:dyDescent="0.25">
      <c r="D182" s="263">
        <v>42411</v>
      </c>
      <c r="E182" s="266" t="s">
        <v>108</v>
      </c>
      <c r="F182" s="67">
        <v>0</v>
      </c>
      <c r="G182" s="68">
        <v>0</v>
      </c>
      <c r="H182" s="68">
        <v>5.74</v>
      </c>
      <c r="I182" s="264">
        <v>0</v>
      </c>
    </row>
    <row r="183" spans="4:9" s="249" customFormat="1" x14ac:dyDescent="0.25">
      <c r="D183" s="283" t="s">
        <v>71</v>
      </c>
      <c r="E183" s="284"/>
      <c r="F183" s="285">
        <v>0</v>
      </c>
      <c r="G183" s="286">
        <v>0</v>
      </c>
      <c r="H183" s="286">
        <v>5.74</v>
      </c>
      <c r="I183" s="287">
        <v>0</v>
      </c>
    </row>
    <row r="185" spans="4:9" ht="15.75" x14ac:dyDescent="0.25">
      <c r="D185" s="38" t="s">
        <v>111</v>
      </c>
      <c r="E185" s="39" t="s">
        <v>112</v>
      </c>
      <c r="F185" s="271"/>
      <c r="G185" s="92"/>
      <c r="H185" s="92"/>
      <c r="I185" s="93"/>
    </row>
    <row r="186" spans="4:9" ht="36.75" customHeight="1" x14ac:dyDescent="0.25">
      <c r="D186" s="101" t="s">
        <v>127</v>
      </c>
    </row>
    <row r="187" spans="4:9" x14ac:dyDescent="0.25">
      <c r="D187" s="94" t="s">
        <v>110</v>
      </c>
    </row>
    <row r="188" spans="4:9" ht="30" x14ac:dyDescent="0.25">
      <c r="D188" s="103" t="s">
        <v>128</v>
      </c>
      <c r="E188" s="103" t="s">
        <v>52</v>
      </c>
      <c r="F188" s="103" t="s">
        <v>200</v>
      </c>
      <c r="G188" s="103" t="s">
        <v>201</v>
      </c>
      <c r="H188" s="103" t="s">
        <v>202</v>
      </c>
      <c r="I188" s="104" t="s">
        <v>53</v>
      </c>
    </row>
    <row r="189" spans="4:9" x14ac:dyDescent="0.25">
      <c r="D189" s="105">
        <v>1</v>
      </c>
      <c r="E189" s="105">
        <v>2</v>
      </c>
      <c r="F189" s="105">
        <v>3</v>
      </c>
      <c r="G189" s="105">
        <v>4</v>
      </c>
      <c r="H189" s="105">
        <v>5</v>
      </c>
      <c r="I189" s="105">
        <v>6</v>
      </c>
    </row>
    <row r="190" spans="4:9" x14ac:dyDescent="0.25">
      <c r="D190" s="106">
        <v>3222</v>
      </c>
      <c r="E190" s="106" t="s">
        <v>129</v>
      </c>
      <c r="F190" s="107">
        <v>46789.52</v>
      </c>
      <c r="G190" s="107">
        <v>44452.6</v>
      </c>
      <c r="H190" s="107">
        <f>39458.85+5554.01</f>
        <v>45012.86</v>
      </c>
      <c r="I190" s="107">
        <f>H190/G190*100</f>
        <v>101.26035372509146</v>
      </c>
    </row>
    <row r="191" spans="4:9" x14ac:dyDescent="0.25">
      <c r="D191" s="102" t="s">
        <v>71</v>
      </c>
      <c r="E191" s="210"/>
      <c r="F191" s="108">
        <f>F190</f>
        <v>46789.52</v>
      </c>
      <c r="G191" s="108">
        <v>44452.6</v>
      </c>
      <c r="H191" s="108">
        <v>45012.86</v>
      </c>
      <c r="I191" s="108">
        <f>H191/G191*100</f>
        <v>101.26035372509146</v>
      </c>
    </row>
    <row r="193" spans="4:10" ht="15.75" x14ac:dyDescent="0.25">
      <c r="D193" s="38" t="s">
        <v>113</v>
      </c>
      <c r="E193" s="39" t="s">
        <v>114</v>
      </c>
      <c r="F193" s="271"/>
      <c r="G193" s="92"/>
      <c r="H193" s="92"/>
      <c r="I193" s="93"/>
    </row>
    <row r="194" spans="4:10" ht="45" x14ac:dyDescent="0.25">
      <c r="D194" s="89" t="s">
        <v>49</v>
      </c>
      <c r="E194" s="90"/>
      <c r="F194" s="90"/>
      <c r="G194" s="90"/>
      <c r="H194" s="90"/>
      <c r="I194" s="90"/>
    </row>
    <row r="195" spans="4:10" x14ac:dyDescent="0.25">
      <c r="D195" s="315" t="s">
        <v>110</v>
      </c>
      <c r="E195" s="315"/>
      <c r="F195" s="43"/>
      <c r="G195" s="44"/>
      <c r="H195" s="44"/>
      <c r="I195" s="45"/>
    </row>
    <row r="196" spans="4:10" ht="30" x14ac:dyDescent="0.25">
      <c r="D196" s="56" t="s">
        <v>51</v>
      </c>
      <c r="E196" s="57" t="s">
        <v>52</v>
      </c>
      <c r="F196" s="22" t="s">
        <v>200</v>
      </c>
      <c r="G196" s="22" t="s">
        <v>201</v>
      </c>
      <c r="H196" s="22" t="s">
        <v>202</v>
      </c>
      <c r="I196" s="22" t="s">
        <v>53</v>
      </c>
    </row>
    <row r="197" spans="4:10" x14ac:dyDescent="0.25">
      <c r="D197" s="24">
        <v>1</v>
      </c>
      <c r="E197" s="49">
        <v>2</v>
      </c>
      <c r="F197" s="49">
        <v>3</v>
      </c>
      <c r="G197" s="24">
        <v>4</v>
      </c>
      <c r="H197" s="24">
        <v>5</v>
      </c>
      <c r="I197" s="24">
        <v>6</v>
      </c>
    </row>
    <row r="198" spans="4:10" x14ac:dyDescent="0.25">
      <c r="D198" s="29">
        <v>3812</v>
      </c>
      <c r="E198" s="53" t="s">
        <v>115</v>
      </c>
      <c r="F198" s="54">
        <v>0</v>
      </c>
      <c r="G198" s="31">
        <v>400</v>
      </c>
      <c r="H198" s="31">
        <v>400</v>
      </c>
      <c r="I198" s="33">
        <v>100</v>
      </c>
    </row>
    <row r="199" spans="4:10" x14ac:dyDescent="0.25">
      <c r="D199" s="34" t="s">
        <v>71</v>
      </c>
      <c r="E199" s="55"/>
      <c r="F199" s="35">
        <v>0</v>
      </c>
      <c r="G199" s="35">
        <v>400</v>
      </c>
      <c r="H199" s="35">
        <v>400</v>
      </c>
      <c r="I199" s="37">
        <v>100</v>
      </c>
    </row>
    <row r="202" spans="4:10" ht="15.75" x14ac:dyDescent="0.25">
      <c r="D202" s="267" t="s">
        <v>117</v>
      </c>
      <c r="E202" s="267" t="s">
        <v>118</v>
      </c>
      <c r="F202" s="275"/>
      <c r="G202" s="265"/>
      <c r="H202" s="265"/>
      <c r="I202" s="265"/>
    </row>
    <row r="203" spans="4:10" ht="15.75" x14ac:dyDescent="0.25">
      <c r="D203" s="18" t="s">
        <v>119</v>
      </c>
      <c r="E203" s="18" t="s">
        <v>120</v>
      </c>
      <c r="F203" s="275"/>
      <c r="G203" s="60"/>
      <c r="H203" s="60"/>
      <c r="I203" s="60"/>
    </row>
    <row r="204" spans="4:10" ht="15.75" x14ac:dyDescent="0.25">
      <c r="D204" s="309" t="s">
        <v>49</v>
      </c>
      <c r="E204" s="309"/>
    </row>
    <row r="205" spans="4:10" x14ac:dyDescent="0.25">
      <c r="D205" s="94" t="s">
        <v>89</v>
      </c>
      <c r="E205" s="94"/>
    </row>
    <row r="206" spans="4:10" ht="30" x14ac:dyDescent="0.25">
      <c r="D206" s="56" t="s">
        <v>51</v>
      </c>
      <c r="E206" s="57" t="s">
        <v>52</v>
      </c>
      <c r="F206" s="22" t="s">
        <v>200</v>
      </c>
      <c r="G206" s="22" t="s">
        <v>201</v>
      </c>
      <c r="H206" s="22" t="s">
        <v>202</v>
      </c>
      <c r="I206" s="22" t="s">
        <v>53</v>
      </c>
      <c r="J206" s="110"/>
    </row>
    <row r="207" spans="4:10" x14ac:dyDescent="0.25">
      <c r="D207" s="24">
        <v>1</v>
      </c>
      <c r="E207" s="49">
        <v>2</v>
      </c>
      <c r="F207" s="49">
        <v>3</v>
      </c>
      <c r="G207" s="24">
        <v>4</v>
      </c>
      <c r="H207" s="24">
        <v>5</v>
      </c>
      <c r="I207" s="24">
        <v>6</v>
      </c>
    </row>
    <row r="208" spans="4:10" x14ac:dyDescent="0.25">
      <c r="D208" s="29">
        <v>3111</v>
      </c>
      <c r="E208" s="53" t="s">
        <v>121</v>
      </c>
      <c r="F208" s="54">
        <v>5463.22</v>
      </c>
      <c r="G208" s="31">
        <v>10127</v>
      </c>
      <c r="H208" s="31">
        <v>10127</v>
      </c>
      <c r="I208" s="33">
        <f>H208/G208*100</f>
        <v>100</v>
      </c>
    </row>
    <row r="209" spans="4:10" x14ac:dyDescent="0.25">
      <c r="D209" s="29">
        <v>3121</v>
      </c>
      <c r="E209" s="53" t="s">
        <v>122</v>
      </c>
      <c r="F209" s="54">
        <v>2050</v>
      </c>
      <c r="G209" s="31">
        <v>1960</v>
      </c>
      <c r="H209" s="31">
        <v>1960</v>
      </c>
      <c r="I209" s="262">
        <f t="shared" ref="I209:I211" si="7">H209/G209*100</f>
        <v>100</v>
      </c>
    </row>
    <row r="210" spans="4:10" x14ac:dyDescent="0.25">
      <c r="D210" s="29">
        <v>3132</v>
      </c>
      <c r="E210" s="53" t="s">
        <v>123</v>
      </c>
      <c r="F210" s="54">
        <v>956.23</v>
      </c>
      <c r="G210" s="31">
        <v>1684.17</v>
      </c>
      <c r="H210" s="31">
        <v>1684.17</v>
      </c>
      <c r="I210" s="262">
        <f t="shared" si="7"/>
        <v>100</v>
      </c>
    </row>
    <row r="211" spans="4:10" x14ac:dyDescent="0.25">
      <c r="D211" s="34" t="s">
        <v>71</v>
      </c>
      <c r="E211" s="55"/>
      <c r="F211" s="35">
        <f>F208+F209+F210</f>
        <v>8469.4500000000007</v>
      </c>
      <c r="G211" s="35">
        <f>G208+G209+G210</f>
        <v>13771.17</v>
      </c>
      <c r="H211" s="35">
        <f>H208+H209+H210</f>
        <v>13771.17</v>
      </c>
      <c r="I211" s="37">
        <f t="shared" si="7"/>
        <v>100</v>
      </c>
    </row>
    <row r="214" spans="4:10" x14ac:dyDescent="0.25">
      <c r="D214" s="315" t="s">
        <v>80</v>
      </c>
      <c r="E214" s="315"/>
      <c r="F214" s="43"/>
      <c r="G214" s="44"/>
      <c r="H214" s="44"/>
      <c r="I214" s="45"/>
      <c r="J214" s="110"/>
    </row>
    <row r="215" spans="4:10" ht="30" x14ac:dyDescent="0.25">
      <c r="D215" s="56" t="s">
        <v>51</v>
      </c>
      <c r="E215" s="57" t="s">
        <v>52</v>
      </c>
      <c r="F215" s="22" t="s">
        <v>200</v>
      </c>
      <c r="G215" s="22" t="s">
        <v>201</v>
      </c>
      <c r="H215" s="22" t="s">
        <v>202</v>
      </c>
      <c r="I215" s="22" t="s">
        <v>53</v>
      </c>
    </row>
    <row r="216" spans="4:10" ht="18" customHeight="1" x14ac:dyDescent="0.25">
      <c r="D216" s="24">
        <v>1</v>
      </c>
      <c r="E216" s="49">
        <v>2</v>
      </c>
      <c r="F216" s="49">
        <v>3</v>
      </c>
      <c r="G216" s="24">
        <v>4</v>
      </c>
      <c r="H216" s="24">
        <v>5</v>
      </c>
      <c r="I216" s="24">
        <v>6</v>
      </c>
    </row>
    <row r="217" spans="4:10" x14ac:dyDescent="0.25">
      <c r="D217" s="29">
        <v>3132</v>
      </c>
      <c r="E217" s="53" t="s">
        <v>123</v>
      </c>
      <c r="F217" s="95">
        <v>463.24</v>
      </c>
      <c r="G217" s="96">
        <v>909.5</v>
      </c>
      <c r="H217" s="96">
        <v>909.5</v>
      </c>
      <c r="I217" s="33">
        <v>100</v>
      </c>
    </row>
    <row r="218" spans="4:10" x14ac:dyDescent="0.25">
      <c r="D218" s="34" t="s">
        <v>71</v>
      </c>
      <c r="E218" s="55"/>
      <c r="F218" s="229">
        <f>F217</f>
        <v>463.24</v>
      </c>
      <c r="G218" s="97">
        <v>909.5</v>
      </c>
      <c r="H218" s="97">
        <v>909.5</v>
      </c>
      <c r="I218" s="37">
        <v>100</v>
      </c>
    </row>
    <row r="221" spans="4:10" x14ac:dyDescent="0.25">
      <c r="D221" s="315" t="s">
        <v>124</v>
      </c>
      <c r="E221" s="315"/>
      <c r="F221" s="43"/>
      <c r="G221" s="44"/>
      <c r="H221" s="44"/>
      <c r="I221" s="45"/>
    </row>
    <row r="222" spans="4:10" ht="30" x14ac:dyDescent="0.25">
      <c r="D222" s="56" t="s">
        <v>51</v>
      </c>
      <c r="E222" s="57" t="s">
        <v>52</v>
      </c>
      <c r="F222" s="22" t="s">
        <v>200</v>
      </c>
      <c r="G222" s="22" t="s">
        <v>201</v>
      </c>
      <c r="H222" s="22" t="s">
        <v>202</v>
      </c>
      <c r="I222" s="22" t="s">
        <v>53</v>
      </c>
    </row>
    <row r="223" spans="4:10" x14ac:dyDescent="0.25">
      <c r="D223" s="24">
        <v>1</v>
      </c>
      <c r="E223" s="49">
        <v>2</v>
      </c>
      <c r="F223" s="49">
        <v>3</v>
      </c>
      <c r="G223" s="24">
        <v>4</v>
      </c>
      <c r="H223" s="24">
        <v>5</v>
      </c>
      <c r="I223" s="24">
        <v>6</v>
      </c>
    </row>
    <row r="224" spans="4:10" x14ac:dyDescent="0.25">
      <c r="D224" s="29">
        <v>3111</v>
      </c>
      <c r="E224" s="53" t="s">
        <v>121</v>
      </c>
      <c r="F224" s="54">
        <v>0</v>
      </c>
      <c r="G224" s="31">
        <v>0</v>
      </c>
      <c r="H224" s="31">
        <v>0</v>
      </c>
      <c r="I224" s="33">
        <v>0</v>
      </c>
    </row>
    <row r="225" spans="4:9" x14ac:dyDescent="0.25">
      <c r="D225" s="29">
        <v>3132</v>
      </c>
      <c r="E225" s="53" t="s">
        <v>123</v>
      </c>
      <c r="F225" s="54">
        <v>0</v>
      </c>
      <c r="G225" s="31">
        <v>0</v>
      </c>
      <c r="H225" s="31">
        <v>0</v>
      </c>
      <c r="I225" s="33">
        <v>0</v>
      </c>
    </row>
    <row r="226" spans="4:9" x14ac:dyDescent="0.25">
      <c r="D226" s="34" t="s">
        <v>71</v>
      </c>
      <c r="E226" s="55"/>
      <c r="F226" s="35">
        <f>F225+F224</f>
        <v>0</v>
      </c>
      <c r="G226" s="35">
        <v>0</v>
      </c>
      <c r="H226" s="35">
        <v>0</v>
      </c>
      <c r="I226" s="37">
        <v>0</v>
      </c>
    </row>
    <row r="229" spans="4:9" x14ac:dyDescent="0.25">
      <c r="D229" s="315" t="s">
        <v>125</v>
      </c>
      <c r="E229" s="315"/>
      <c r="F229" s="43"/>
      <c r="G229" s="44"/>
      <c r="H229" s="44"/>
      <c r="I229" s="45"/>
    </row>
    <row r="230" spans="4:9" ht="30" x14ac:dyDescent="0.25">
      <c r="D230" s="56" t="s">
        <v>51</v>
      </c>
      <c r="E230" s="57" t="s">
        <v>52</v>
      </c>
      <c r="F230" s="22" t="s">
        <v>200</v>
      </c>
      <c r="G230" s="22" t="s">
        <v>201</v>
      </c>
      <c r="H230" s="22" t="s">
        <v>202</v>
      </c>
      <c r="I230" s="22" t="s">
        <v>53</v>
      </c>
    </row>
    <row r="231" spans="4:9" x14ac:dyDescent="0.25">
      <c r="D231" s="24">
        <v>1</v>
      </c>
      <c r="E231" s="49">
        <v>2</v>
      </c>
      <c r="F231" s="49">
        <v>3</v>
      </c>
      <c r="G231" s="24">
        <v>4</v>
      </c>
      <c r="H231" s="24">
        <v>5</v>
      </c>
      <c r="I231" s="24">
        <v>6</v>
      </c>
    </row>
    <row r="232" spans="4:9" x14ac:dyDescent="0.25">
      <c r="D232" s="29">
        <v>3111</v>
      </c>
      <c r="E232" s="53" t="s">
        <v>21</v>
      </c>
      <c r="F232" s="54">
        <v>6984.23</v>
      </c>
      <c r="G232" s="31">
        <v>8232</v>
      </c>
      <c r="H232" s="31">
        <v>11360</v>
      </c>
      <c r="I232" s="33">
        <f>H232/G232*100</f>
        <v>137.9980563654033</v>
      </c>
    </row>
    <row r="233" spans="4:9" x14ac:dyDescent="0.25">
      <c r="D233" s="29">
        <v>3121</v>
      </c>
      <c r="E233" s="53" t="s">
        <v>192</v>
      </c>
      <c r="F233" s="54">
        <v>0</v>
      </c>
      <c r="G233" s="31">
        <v>0</v>
      </c>
      <c r="H233" s="31">
        <v>516.13</v>
      </c>
      <c r="I233" s="262">
        <v>0</v>
      </c>
    </row>
    <row r="234" spans="4:9" x14ac:dyDescent="0.25">
      <c r="D234" s="29">
        <v>3132</v>
      </c>
      <c r="E234" s="53" t="s">
        <v>116</v>
      </c>
      <c r="F234" s="54">
        <v>0</v>
      </c>
      <c r="G234" s="31">
        <v>0</v>
      </c>
      <c r="H234" s="31">
        <v>0</v>
      </c>
      <c r="I234" s="262">
        <v>0</v>
      </c>
    </row>
    <row r="235" spans="4:9" x14ac:dyDescent="0.25">
      <c r="D235" s="34" t="s">
        <v>71</v>
      </c>
      <c r="E235" s="55"/>
      <c r="F235" s="35">
        <f>F232+F233+F234</f>
        <v>6984.23</v>
      </c>
      <c r="G235" s="35">
        <f>G232+G233+G234</f>
        <v>8232</v>
      </c>
      <c r="H235" s="35">
        <f>H232+H233</f>
        <v>11876.13</v>
      </c>
      <c r="I235" s="37">
        <f t="shared" ref="I235" si="8">H235/G235*100</f>
        <v>144.26785714285714</v>
      </c>
    </row>
    <row r="236" spans="4:9" x14ac:dyDescent="0.25">
      <c r="D236" s="198"/>
      <c r="E236" s="199"/>
      <c r="F236" s="200"/>
      <c r="G236" s="200"/>
      <c r="H236" s="200"/>
      <c r="I236" s="201"/>
    </row>
    <row r="237" spans="4:9" x14ac:dyDescent="0.25">
      <c r="D237" s="198"/>
      <c r="E237" s="199"/>
      <c r="F237" s="200"/>
      <c r="G237" s="200"/>
      <c r="H237" s="200"/>
      <c r="I237" s="201"/>
    </row>
    <row r="238" spans="4:9" x14ac:dyDescent="0.25">
      <c r="D238" s="317" t="s">
        <v>194</v>
      </c>
      <c r="E238" s="317"/>
      <c r="F238" s="200"/>
      <c r="G238" s="200"/>
      <c r="H238" s="200"/>
      <c r="I238" s="201"/>
    </row>
    <row r="239" spans="4:9" ht="30" x14ac:dyDescent="0.25">
      <c r="D239" s="56" t="s">
        <v>51</v>
      </c>
      <c r="E239" s="57" t="s">
        <v>52</v>
      </c>
      <c r="F239" s="22" t="s">
        <v>200</v>
      </c>
      <c r="G239" s="22" t="s">
        <v>201</v>
      </c>
      <c r="H239" s="22" t="s">
        <v>202</v>
      </c>
      <c r="I239" s="22" t="s">
        <v>53</v>
      </c>
    </row>
    <row r="240" spans="4:9" x14ac:dyDescent="0.25">
      <c r="D240" s="29">
        <v>3111</v>
      </c>
      <c r="E240" s="30" t="s">
        <v>21</v>
      </c>
      <c r="F240" s="32">
        <v>12546.23</v>
      </c>
      <c r="G240" s="32">
        <v>10680</v>
      </c>
      <c r="H240" s="32">
        <v>10680</v>
      </c>
      <c r="I240" s="211">
        <f>H240/G240*100</f>
        <v>100</v>
      </c>
    </row>
    <row r="241" spans="4:9" x14ac:dyDescent="0.25">
      <c r="D241" s="106">
        <v>3132</v>
      </c>
      <c r="E241" s="185" t="s">
        <v>116</v>
      </c>
      <c r="F241" s="107">
        <v>2459.66</v>
      </c>
      <c r="G241" s="107">
        <v>2197.83</v>
      </c>
      <c r="H241" s="107">
        <v>2197.83</v>
      </c>
      <c r="I241" s="211">
        <f t="shared" ref="I241:I242" si="9">H241/G241*100</f>
        <v>100</v>
      </c>
    </row>
    <row r="242" spans="4:9" x14ac:dyDescent="0.25">
      <c r="D242" s="202" t="s">
        <v>71</v>
      </c>
      <c r="E242" s="102"/>
      <c r="F242" s="108">
        <f>F240+F241</f>
        <v>15005.89</v>
      </c>
      <c r="G242" s="108">
        <f>G240+G241</f>
        <v>12877.83</v>
      </c>
      <c r="H242" s="108">
        <f>H240+H241</f>
        <v>12877.83</v>
      </c>
      <c r="I242" s="294">
        <f t="shared" si="9"/>
        <v>100</v>
      </c>
    </row>
    <row r="243" spans="4:9" x14ac:dyDescent="0.25">
      <c r="D243" s="203"/>
      <c r="E243" s="204"/>
      <c r="F243" s="205"/>
      <c r="G243" s="205"/>
      <c r="H243" s="205"/>
      <c r="I243" s="206"/>
    </row>
    <row r="244" spans="4:9" ht="18.75" thickBot="1" x14ac:dyDescent="0.3">
      <c r="D244" s="98" t="s">
        <v>126</v>
      </c>
      <c r="E244" s="98"/>
      <c r="F244" s="99">
        <f>F242+F235+F226+F218+F211+F199+F191+F177+F160+F153+F135+F127+F112+F103+F80+F69+F57+F48+F38+F31</f>
        <v>1583249.85</v>
      </c>
      <c r="G244" s="99">
        <f>G31+G38+G48+G57+G69+G80+G89+G103+G112+G127+G135+G153+G160+G168+G177+G183+G191+G199+G211+G218+G226+G235+G242</f>
        <v>1702402.96</v>
      </c>
      <c r="H244" s="100">
        <f>H242+H235+H226+H218+H211+H199+H191+H183+H177+H168+H160+H153+H135+H127+H112+H103+H89+H80+H69+H57+H48+H38+H31</f>
        <v>1953977.0499999998</v>
      </c>
      <c r="I244" s="100">
        <f>H244/G244*100</f>
        <v>114.77758767524699</v>
      </c>
    </row>
    <row r="245" spans="4:9" ht="15.75" thickTop="1" x14ac:dyDescent="0.25"/>
    <row r="247" spans="4:9" x14ac:dyDescent="0.25">
      <c r="E247" s="110"/>
    </row>
  </sheetData>
  <mergeCells count="26">
    <mergeCell ref="D238:E238"/>
    <mergeCell ref="D93:I93"/>
    <mergeCell ref="D94:E94"/>
    <mergeCell ref="D214:E214"/>
    <mergeCell ref="D221:E221"/>
    <mergeCell ref="D229:E229"/>
    <mergeCell ref="D156:E156"/>
    <mergeCell ref="D173:E173"/>
    <mergeCell ref="D195:E195"/>
    <mergeCell ref="D204:E204"/>
    <mergeCell ref="D164:E164"/>
    <mergeCell ref="D84:I84"/>
    <mergeCell ref="D85:E85"/>
    <mergeCell ref="D163:E163"/>
    <mergeCell ref="B4:I4"/>
    <mergeCell ref="B2:I2"/>
    <mergeCell ref="D8:E8"/>
    <mergeCell ref="D9:E9"/>
    <mergeCell ref="D41:I41"/>
    <mergeCell ref="D33:E33"/>
    <mergeCell ref="D42:E42"/>
    <mergeCell ref="D60:I60"/>
    <mergeCell ref="D61:E61"/>
    <mergeCell ref="D74:E74"/>
    <mergeCell ref="D75:E75"/>
    <mergeCell ref="D51:E51"/>
  </mergeCells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Rahodi prema funkcijskoj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2026-03-23T09:14:28Z</cp:lastPrinted>
  <dcterms:created xsi:type="dcterms:W3CDTF">2022-08-12T12:51:27Z</dcterms:created>
  <dcterms:modified xsi:type="dcterms:W3CDTF">2026-03-24T10:27:50Z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